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720" windowWidth="17445" windowHeight="11040" activeTab="0"/>
  </bookViews>
  <sheets>
    <sheet name="SoR" sheetId="1" r:id="rId1"/>
  </sheets>
  <definedNames>
    <definedName name="_xlnm.Print_Area" localSheetId="0">'SoR'!$B$2:$K$224</definedName>
    <definedName name="_xlnm.Print_Titles" localSheetId="0">'SoR'!$2:$3</definedName>
    <definedName name="Provisional_Title" localSheetId="0">'SoR'!#REF!</definedName>
  </definedNames>
  <calcPr fullCalcOnLoad="1"/>
</workbook>
</file>

<file path=xl/sharedStrings.xml><?xml version="1.0" encoding="utf-8"?>
<sst xmlns="http://schemas.openxmlformats.org/spreadsheetml/2006/main" count="581" uniqueCount="299">
  <si>
    <t>ITEM</t>
  </si>
  <si>
    <t>DESCRIPTION</t>
  </si>
  <si>
    <t>UNIT</t>
  </si>
  <si>
    <t>All prices shall include GST.</t>
  </si>
  <si>
    <t>ENVIRONMENTAL MANAGEMENT</t>
  </si>
  <si>
    <t>GENERAL REQUIREMENTS</t>
  </si>
  <si>
    <t>(Name of legal entity)</t>
  </si>
  <si>
    <t>SCHEDULE OF RATES</t>
  </si>
  <si>
    <r>
      <t xml:space="preserve">EXTENDED TOTAL FROM THE SCHEDULE OF RATES
</t>
    </r>
    <r>
      <rPr>
        <b/>
        <i/>
        <sz val="10"/>
        <rFont val="Arial"/>
        <family val="2"/>
      </rPr>
      <t>(including GST)</t>
    </r>
    <r>
      <rPr>
        <b/>
        <sz val="10"/>
        <rFont val="Arial"/>
        <family val="2"/>
      </rPr>
      <t xml:space="preserve"> </t>
    </r>
  </si>
  <si>
    <t>(incl. GST)</t>
  </si>
  <si>
    <t>EXTENDED AMOUNT</t>
  </si>
  <si>
    <t>RATE</t>
  </si>
  <si>
    <t>i)</t>
  </si>
  <si>
    <t>ii)</t>
  </si>
  <si>
    <t>iii)</t>
  </si>
  <si>
    <t>SECTION TOTAL</t>
  </si>
  <si>
    <t>The Tenderer shall complete the attached Schedule of Rates by:</t>
  </si>
  <si>
    <t>The Total at the bottom of the schedule is the sum of all amounts shown in the Extended Amount column.</t>
  </si>
  <si>
    <t xml:space="preserve">Note that this amount may be required to be multiplied by the number of years in the case of a period contract. </t>
  </si>
  <si>
    <t>The tendered rates, extended amounts and total prices form part of the contract.</t>
  </si>
  <si>
    <t>All prices entered shall be in whole dollars and cents only.</t>
  </si>
  <si>
    <t xml:space="preserve"> For example $345.80 is acceptable, $345.807 is not acceptable.</t>
  </si>
  <si>
    <t>The extended amounts will be calculated on the rounded rate as required.</t>
  </si>
  <si>
    <t>Where rates are entered with digits indicating a fraction of a cent the additional digit(s) will be rounded up or down to the nearest whole cent.</t>
  </si>
  <si>
    <r>
      <t xml:space="preserve">Inserting a </t>
    </r>
    <r>
      <rPr>
        <b/>
        <sz val="10"/>
        <rFont val="Arial"/>
        <family val="2"/>
      </rPr>
      <t>"Rate"</t>
    </r>
    <r>
      <rPr>
        <sz val="10"/>
        <rFont val="Arial"/>
        <family val="2"/>
      </rPr>
      <t xml:space="preserve"> in the column marked </t>
    </r>
    <r>
      <rPr>
        <b/>
        <sz val="10"/>
        <rFont val="Arial"/>
        <family val="2"/>
      </rPr>
      <t>RATE</t>
    </r>
    <r>
      <rPr>
        <sz val="10"/>
        <rFont val="Arial"/>
        <family val="2"/>
      </rPr>
      <t xml:space="preserve"> for the item of work described in the column marked </t>
    </r>
    <r>
      <rPr>
        <b/>
        <sz val="10"/>
        <rFont val="Arial"/>
        <family val="2"/>
      </rPr>
      <t>DESCRIPTION</t>
    </r>
    <r>
      <rPr>
        <sz val="10"/>
        <rFont val="Arial"/>
        <family val="2"/>
      </rPr>
      <t>.</t>
    </r>
  </si>
  <si>
    <r>
      <t xml:space="preserve">A formula within the excel spreadsheet will automatically multiply the amounts shown in the </t>
    </r>
    <r>
      <rPr>
        <b/>
        <sz val="10"/>
        <rFont val="Arial"/>
        <family val="2"/>
      </rPr>
      <t>ESTIMATED QUANTITY</t>
    </r>
    <r>
      <rPr>
        <sz val="10"/>
        <rFont val="Arial"/>
        <family val="2"/>
      </rPr>
      <t xml:space="preserve"> and </t>
    </r>
    <r>
      <rPr>
        <b/>
        <sz val="10"/>
        <rFont val="Arial"/>
        <family val="2"/>
      </rPr>
      <t xml:space="preserve">RATE </t>
    </r>
    <r>
      <rPr>
        <sz val="10"/>
        <rFont val="Arial"/>
        <family val="2"/>
      </rPr>
      <t xml:space="preserve">columns to produce a value in the </t>
    </r>
    <r>
      <rPr>
        <b/>
        <sz val="10"/>
        <rFont val="Arial"/>
        <family val="2"/>
      </rPr>
      <t>EXTENDED AMOUNT</t>
    </r>
    <r>
      <rPr>
        <sz val="10"/>
        <rFont val="Arial"/>
        <family val="2"/>
      </rPr>
      <t xml:space="preserve"> column.</t>
    </r>
  </si>
  <si>
    <t>EST
QTY</t>
  </si>
  <si>
    <t>Item</t>
  </si>
  <si>
    <t>PROVISION FOR TRAFFIC</t>
  </si>
  <si>
    <t>ROADWORKS</t>
  </si>
  <si>
    <t>R</t>
  </si>
  <si>
    <t>G</t>
  </si>
  <si>
    <t>S</t>
  </si>
  <si>
    <t>CONCRETE</t>
  </si>
  <si>
    <t>ENVIRONMENT</t>
  </si>
  <si>
    <t>GENERAL</t>
  </si>
  <si>
    <t>Costs to be included in relevant items</t>
  </si>
  <si>
    <t>MEASUREMENT AND PAYMENT CLAUSE</t>
  </si>
  <si>
    <t>Mobilisation</t>
  </si>
  <si>
    <t>Demobilisation</t>
  </si>
  <si>
    <t>Ongoing Costs</t>
  </si>
  <si>
    <t>CONTROL STATION CHECKING (SURVEY)</t>
  </si>
  <si>
    <t>ESTABLISHMENT</t>
  </si>
  <si>
    <t>I</t>
  </si>
  <si>
    <t>E</t>
  </si>
  <si>
    <t>iv)</t>
  </si>
  <si>
    <t>PROJECT CONTROL</t>
  </si>
  <si>
    <t xml:space="preserve">Conformance Testing </t>
  </si>
  <si>
    <t>Process Testing and Test Equipment</t>
  </si>
  <si>
    <t>Project Control Plan</t>
  </si>
  <si>
    <t>Construction Program</t>
  </si>
  <si>
    <t>v)</t>
  </si>
  <si>
    <t>Traceability</t>
  </si>
  <si>
    <t>vi)</t>
  </si>
  <si>
    <t xml:space="preserve">Checklists, Records and Control of Defects </t>
  </si>
  <si>
    <t xml:space="preserve">AS CONSTRUCTED INFORMATION </t>
  </si>
  <si>
    <t xml:space="preserve">Indigenous Employment Provisional Sum </t>
  </si>
  <si>
    <t>Washdown of Vehicle</t>
  </si>
  <si>
    <t>Washdown of Item of Plant</t>
  </si>
  <si>
    <t>No.</t>
  </si>
  <si>
    <t>PROJECT NOTICE BOARDS</t>
  </si>
  <si>
    <t>Indigenous Employment</t>
  </si>
  <si>
    <t>Indigenous Training</t>
  </si>
  <si>
    <t>Apprentices</t>
  </si>
  <si>
    <t>LEVEL CHECKING</t>
  </si>
  <si>
    <t>CLEANING OF VEHICLES AND PLANT</t>
  </si>
  <si>
    <t>PAVEMENT AND SHOULDERS</t>
  </si>
  <si>
    <t>m2</t>
  </si>
  <si>
    <t>m3</t>
  </si>
  <si>
    <t>DENSE GRADED ASPHALT</t>
  </si>
  <si>
    <t>NEW PAVEMENTS</t>
  </si>
  <si>
    <t>EARTHWORKS</t>
  </si>
  <si>
    <t>CLEARING AND GRUBBING AND REHABILITATION</t>
  </si>
  <si>
    <t>CLEARING AND GRUBBING</t>
  </si>
  <si>
    <t>EARTHWORKS IN CUT</t>
  </si>
  <si>
    <t>PREPARATION AND MAINTENANCE OF SUBGRADE SURFACE</t>
  </si>
  <si>
    <t>SPRAY SEALING</t>
  </si>
  <si>
    <t>PREPARATION OF PAVEMENT</t>
  </si>
  <si>
    <t>PROJECT TOTAL (Including GST)</t>
  </si>
  <si>
    <t>Signed</t>
  </si>
  <si>
    <t>Dated</t>
  </si>
  <si>
    <t>For</t>
  </si>
  <si>
    <t>DRAINAGE WORKS</t>
  </si>
  <si>
    <t>PROTECTION WORKS</t>
  </si>
  <si>
    <t>ROAD FURNITURE AND TRAFFIC CONTROL DEVICES</t>
  </si>
  <si>
    <t>CONCRETE HEADWALLS</t>
  </si>
  <si>
    <t>INTERFACE CONNECTION WITH EXISTING CULVERTS</t>
  </si>
  <si>
    <t>DEMOLISH AND REMOVE EXISTING DRAINAGE STRUCTURES</t>
  </si>
  <si>
    <t>GROUTED STONE PITCHING</t>
  </si>
  <si>
    <t>vii)</t>
  </si>
  <si>
    <t>3 x 1C 400 sqmm Al HV cabling</t>
  </si>
  <si>
    <t>4 x 1C 25 sqmm Cu street light cabling</t>
  </si>
  <si>
    <t>3 x 1C 25 sqmm Cu street light cabling</t>
  </si>
  <si>
    <t>2 x 1C 25 sqmm Cu street light cabling</t>
  </si>
  <si>
    <t>1 x 1C 70 sqmm Cu bare earth cabling</t>
  </si>
  <si>
    <t>TRENCHING, COMPACTION AND BACKFILL INCLUDING MARKER TAPE AND SAND BEDDING</t>
  </si>
  <si>
    <t>SUPPLY AND INSTALL CABLING</t>
  </si>
  <si>
    <t>1 x 1C 35 sqmm Cu bare earth cabling</t>
  </si>
  <si>
    <t>4 x 1C 240 sqmm AL LV distribution cabling</t>
  </si>
  <si>
    <t>SUPPLY AND INSTALL STREET LIGHT CABLE PIT</t>
  </si>
  <si>
    <t>SUPPLY AND INSTALL POST MOUNTED CABLE MARKER</t>
  </si>
  <si>
    <t>12m VIAC / 4.5m outreach</t>
  </si>
  <si>
    <t>12m VIAC / 1.5m outreach</t>
  </si>
  <si>
    <t>12m VIAC / 4.5m double outreach</t>
  </si>
  <si>
    <t>12m VIAC / 3.5m double outreach</t>
  </si>
  <si>
    <t>12m VIAC / 3.0m double outreach</t>
  </si>
  <si>
    <t>Remove existing pole including footing/foundation</t>
  </si>
  <si>
    <t>SUPPLY AND INSTALL STREET LIGHT COLUMNS &amp; LUMINAIRES</t>
  </si>
  <si>
    <t>200W LED luminaire</t>
  </si>
  <si>
    <t>SUPPLY AND INSTALL CONDUIT</t>
  </si>
  <si>
    <t xml:space="preserve">80 HD uPVC </t>
  </si>
  <si>
    <t xml:space="preserve">100 HD uPVC </t>
  </si>
  <si>
    <t xml:space="preserve">150 HD uPVC </t>
  </si>
  <si>
    <t>SUPPLY AND INSTALL SAND PIT</t>
  </si>
  <si>
    <t>SUPPLY AND INSTALL "NOVARIS" SURGE DIVERTER IN NEW/EXISTING POLE WITH LED LUMINAIRE</t>
  </si>
  <si>
    <t>SUPPLY AND INSTALL CABLE JOINT</t>
  </si>
  <si>
    <t>HV cable joint</t>
  </si>
  <si>
    <t>LV cable joint</t>
  </si>
  <si>
    <t>SUPPLY AND INSTALL RMU</t>
  </si>
  <si>
    <t>SUPPLY AND INSTALL 500 kVA SUBSTATION</t>
  </si>
  <si>
    <t>SUPPLY AND INSTLAL DISTRIBUTION PILLAR WITH STREET LIGHT CONTROL BOX</t>
  </si>
  <si>
    <t>MISCALLENOUS WORKS TO COMPLETE WHOLE OF WORKS</t>
  </si>
  <si>
    <t>TESTING/COMMISSIONING, PROVIDE AS-CONSTRUCTED DOCUMENTATION</t>
  </si>
  <si>
    <t>PWC WORKS</t>
  </si>
  <si>
    <t>ELECTRICAL</t>
  </si>
  <si>
    <t>STREET LIGHTING AND LV/HV POWER SUPPLY</t>
  </si>
  <si>
    <t>WATER</t>
  </si>
  <si>
    <t>W</t>
  </si>
  <si>
    <t>WATER MAINS</t>
  </si>
  <si>
    <t>SUPPLY AND INSTALL PIPE AND FITTINGS</t>
  </si>
  <si>
    <t>Includes clearing and grubbing, excavation in material as found, trench preparation, lay and joint pipes and fittings, thrust blocks, green marking tape, backfilling, surface reinstatement, pressure testing, flushing and disinfection, and surface markers / indicators.</t>
  </si>
  <si>
    <t>DN300 PVC</t>
  </si>
  <si>
    <t>Henry Wrigley Drive</t>
  </si>
  <si>
    <t>LANDSCAPING</t>
  </si>
  <si>
    <t>L</t>
  </si>
  <si>
    <t>a)</t>
  </si>
  <si>
    <t>b)</t>
  </si>
  <si>
    <t>c)</t>
  </si>
  <si>
    <t>d)</t>
  </si>
  <si>
    <t>2 x 900 x 900 with 900 Link Slab</t>
  </si>
  <si>
    <t>2 x 1200 x 1200 with 1200 Link Slab</t>
  </si>
  <si>
    <t>2 x 3500 x 1200</t>
  </si>
  <si>
    <t>2 x 900 x 900 Box Culvert with 900 Link Slab</t>
  </si>
  <si>
    <t>2 x 1200 x 1200 Box Culvert with 1200 Link Slab</t>
  </si>
  <si>
    <t>2 x 3500 x 1200 Box Culvert</t>
  </si>
  <si>
    <t>1 x 900 x 900</t>
  </si>
  <si>
    <t>1 x 900 x 900 Box Culvert</t>
  </si>
  <si>
    <t>2 x 3500 x 1200 Box Culvert Headwall</t>
  </si>
  <si>
    <t>Existing 2 x 3500 x 1200 Box Culvert</t>
  </si>
  <si>
    <t>Sewer crossing at Drain 5</t>
  </si>
  <si>
    <t>170mm THICK RENO MATTRESS (INCLUDING GEOTEXTILE)</t>
  </si>
  <si>
    <t>REINSTATE EXISTING LINEMARKING ON HENRY WRIGLEY DRIVE</t>
  </si>
  <si>
    <t>REMOVE AND DISPOSE OF STEEL BEAM GUARDRAIL</t>
  </si>
  <si>
    <t>REMOVE AND REINSTATE VEHICLE MOVEMENT BARRIERS</t>
  </si>
  <si>
    <t>MULCHING</t>
  </si>
  <si>
    <t>item</t>
  </si>
  <si>
    <t>Open drain inverts</t>
  </si>
  <si>
    <t>lin m</t>
  </si>
  <si>
    <t>RE-SHAPE EXISTING OPEN UNLINED DRAINS (DRAINS 3 and 5)</t>
  </si>
  <si>
    <t>GABION DROP STRUCTURE IN DRAIN 5</t>
  </si>
  <si>
    <t>Litre</t>
  </si>
  <si>
    <t>NEW OPEN LINED DRAIN (125mm THICK CONCRETE, SL82 MESH)</t>
  </si>
  <si>
    <t>Sign Type 1</t>
  </si>
  <si>
    <t>Sign Type 2</t>
  </si>
  <si>
    <t>REINSTATE / RELOCATE EXISTING ROAD SIGNS AS REQUIRED</t>
  </si>
  <si>
    <t>SUPPLY AND INSTALL NEW SIGNS</t>
  </si>
  <si>
    <t>SEWER CROSSING PROTECTION STRUCTURE AT DRAIN 5</t>
  </si>
  <si>
    <t>Proprietary steel fencing (Fence Type 1 - Webforge monowills safety barrier or equivalent)</t>
  </si>
  <si>
    <t>Proprietary steel fencing (Fence Type 2 - Webforge monowills balustrades or equivalent)</t>
  </si>
  <si>
    <t>Pedestrian fencing (Fence Type 3)</t>
  </si>
  <si>
    <t>Access gate (Webforge monowills or equivalent)</t>
  </si>
  <si>
    <t>3m wide galvanised 5 bar gate (including chain and padlock)</t>
  </si>
  <si>
    <t>150mm FINE CRUSED ROCK SUB-BASE</t>
  </si>
  <si>
    <t>150mm FINE CRUSHED ROCK BASE COURSE</t>
  </si>
  <si>
    <t>SPILLWAY (150mm THICK CONCRETE, SL81 MESH)</t>
  </si>
  <si>
    <t>SUPPLY AND INSTALL FENCING AND GATES (INCLUDING CONCRETE MOWING STRIP WHERE REQUIRED)</t>
  </si>
  <si>
    <t>BITUMEN EMULSION TACK COAT</t>
  </si>
  <si>
    <t>PRIMER SEAL COAT</t>
  </si>
  <si>
    <t>SUPPLY, DELIVERY AND APPLICATION OF AGGREGATE (10mm)</t>
  </si>
  <si>
    <t>40mm</t>
  </si>
  <si>
    <t>30mm</t>
  </si>
  <si>
    <t>130mm TYPE 3 NATURAL GRAVEL</t>
  </si>
  <si>
    <t>TENSAR GRID SS30 OR APPROVED EQUIVALENT</t>
  </si>
  <si>
    <t>Paid for by the Superintendent</t>
  </si>
  <si>
    <t>Embankment fill compacted to 98% MMDD at OMC (including cut-off key)</t>
  </si>
  <si>
    <r>
      <t xml:space="preserve">A value is required in all boxes shaded </t>
    </r>
    <r>
      <rPr>
        <b/>
        <sz val="10"/>
        <rFont val="Arial"/>
        <family val="2"/>
      </rPr>
      <t>GREEN</t>
    </r>
  </si>
  <si>
    <t>EARTHWORKS IN FILL</t>
  </si>
  <si>
    <t>Embankment fill compacted to 95% MMDD at 1-2% wet of OMC</t>
  </si>
  <si>
    <t>Scarify and re-compact general founding surface</t>
  </si>
  <si>
    <t>Filter material (including geofabric)</t>
  </si>
  <si>
    <t>Embankment fill</t>
  </si>
  <si>
    <t>Drain 1 fill (east of Henry Wrigley Drive)</t>
  </si>
  <si>
    <t>HENRY WRIGLEY DRIVE GAP KERB</t>
  </si>
  <si>
    <t>600mm CONCRETE INVERT</t>
  </si>
  <si>
    <t>DRYLAND GRASSING</t>
  </si>
  <si>
    <t>Supply, load, transport, excavate, bed, lay and backfill culvert (including base slab)</t>
  </si>
  <si>
    <t>Supply, load, transport, excavate, bed and lay culvert (including base slab) through embankment</t>
  </si>
  <si>
    <t>CULVERT 1 ACCESS PITS</t>
  </si>
  <si>
    <t>ENVIRONMENTAL MANAGEMENT GENERALLY</t>
  </si>
  <si>
    <t>STRIPPING OF  TOPSOIL (INCLUDING STOCKPILING OR REMOVAL FROM SITE AS REQUIRED)</t>
  </si>
  <si>
    <t>RESPREADING OF TOP SOIL</t>
  </si>
  <si>
    <t>Drain 1 cut (east of Henry Wrigley Drive, including stockpiling on site or removal from site and disposal as appropriate)</t>
  </si>
  <si>
    <t>Other cut (west of Henry Wrigley Drive, including stockpiling on site or removal from site and disposal as appropriate)</t>
  </si>
  <si>
    <t>Unsuitable Material Below Subgrade Surface other than Rock (PROVISIONAL QUANTITY)</t>
  </si>
  <si>
    <t>Other fill (west of Henry Wrigley Drive, non-embankment, including over existing sewer at Drain 5 crossing)</t>
  </si>
  <si>
    <t>Unsuitable Material Beneath Fill (PROVISIONAL QUANTITY)</t>
  </si>
  <si>
    <t xml:space="preserve">ii) </t>
  </si>
  <si>
    <t>lm</t>
  </si>
  <si>
    <t>PRE CAST REINFORCED CONCRETE BOX CULVERT</t>
  </si>
  <si>
    <t>SAFETY GRATES AT END OF CULVERTS</t>
  </si>
  <si>
    <t>1200mm high stock fencing (Fence Type 4)</t>
  </si>
  <si>
    <t>T16-1163</t>
  </si>
  <si>
    <t>RELOCATE CYCADS (PROVISIONAL QUANTITY)</t>
  </si>
  <si>
    <t>LIMIT OF WORKS FENCING</t>
  </si>
  <si>
    <t>Temporary Bus Bay</t>
  </si>
  <si>
    <t>ENVIRONMENTAL MANAGEMENT PLAN (including ESCP)</t>
  </si>
  <si>
    <t>Basin Floor and open drains</t>
  </si>
  <si>
    <t>REINSTATE DISTURBED AREAS WITH NATIVE TREES AND SHRUBS</t>
  </si>
  <si>
    <t>TEMPORARY IRRIGATION SYSTEM INCLUDING WATERING</t>
  </si>
  <si>
    <t>24.1.1</t>
  </si>
  <si>
    <t>24.1.2</t>
  </si>
  <si>
    <t>24.1.4</t>
  </si>
  <si>
    <t>24.2.1</t>
  </si>
  <si>
    <t>24.2.2</t>
  </si>
  <si>
    <t>24.2.3</t>
  </si>
  <si>
    <t>24.2.4</t>
  </si>
  <si>
    <t>24.2.5</t>
  </si>
  <si>
    <t>24.7.1</t>
  </si>
  <si>
    <t>24.7.2</t>
  </si>
  <si>
    <t>24.7.3</t>
  </si>
  <si>
    <t>24.7.4</t>
  </si>
  <si>
    <t>24.7.5</t>
  </si>
  <si>
    <t>24.7.6</t>
  </si>
  <si>
    <t>24.3.2</t>
  </si>
  <si>
    <t>24.5.1</t>
  </si>
  <si>
    <t>24.5.2</t>
  </si>
  <si>
    <t>24.5.3</t>
  </si>
  <si>
    <t>24.5.5</t>
  </si>
  <si>
    <t>24.6.1</t>
  </si>
  <si>
    <t>24.6.3</t>
  </si>
  <si>
    <t>24.6.4.1</t>
  </si>
  <si>
    <t>24.6.4.2</t>
  </si>
  <si>
    <t>24.6.4.3</t>
  </si>
  <si>
    <t>24.6.5</t>
  </si>
  <si>
    <t>24.6.6</t>
  </si>
  <si>
    <t>24.6.7</t>
  </si>
  <si>
    <t>24.4.2</t>
  </si>
  <si>
    <t>24.4.2.1</t>
  </si>
  <si>
    <t>24.4.2.2</t>
  </si>
  <si>
    <t>24.4.2.3</t>
  </si>
  <si>
    <t>24.9.2</t>
  </si>
  <si>
    <t>24.9.3</t>
  </si>
  <si>
    <t>24.9.10</t>
  </si>
  <si>
    <t>24.10.1</t>
  </si>
  <si>
    <t>24.11.1</t>
  </si>
  <si>
    <t>24.11.2</t>
  </si>
  <si>
    <t>24.11.3</t>
  </si>
  <si>
    <t>24.11.4</t>
  </si>
  <si>
    <t>24.12.2</t>
  </si>
  <si>
    <t>24.12.3</t>
  </si>
  <si>
    <t>24.12.4</t>
  </si>
  <si>
    <t>24.12.5</t>
  </si>
  <si>
    <t>24.12.6</t>
  </si>
  <si>
    <t>24.12.7</t>
  </si>
  <si>
    <t>24.12.8</t>
  </si>
  <si>
    <t>24.12.9</t>
  </si>
  <si>
    <t>24.12.10</t>
  </si>
  <si>
    <t>24.12.11</t>
  </si>
  <si>
    <t>24.13.2</t>
  </si>
  <si>
    <t>24.13.3</t>
  </si>
  <si>
    <t>24.13.4</t>
  </si>
  <si>
    <t>24.14.2</t>
  </si>
  <si>
    <t>24.14.1</t>
  </si>
  <si>
    <t>24.14.3</t>
  </si>
  <si>
    <t>24.14.4</t>
  </si>
  <si>
    <t>24.14.6</t>
  </si>
  <si>
    <t>24.14.7</t>
  </si>
  <si>
    <t>24.14.8</t>
  </si>
  <si>
    <t>24.14.11</t>
  </si>
  <si>
    <t>24.14.10</t>
  </si>
  <si>
    <t>24.15.5</t>
  </si>
  <si>
    <t>24.15.3</t>
  </si>
  <si>
    <t>24.15.4</t>
  </si>
  <si>
    <t>24.2.6</t>
  </si>
  <si>
    <t>Costs to be included in  the relevant sections</t>
  </si>
  <si>
    <t>Includes traffic management control plan, detours, temporary connections, access to adjacent properties, traffic guidances, traffic control devices, warning devices, lighting, maintenance and restoration.</t>
  </si>
  <si>
    <t>Implementation of Traffic Management Plan</t>
  </si>
  <si>
    <t>Variable Message Signs</t>
  </si>
  <si>
    <t xml:space="preserve">Provide electronic variable message signs (VMB's) where changes to traffic occur. 
Allow for VMB's to be installed 14 days before changes to traffic occur and for full duration of the changed traffic conditions.
Allow to erect VMB's at all approaches and or detours to the changed traffic condition.  </t>
  </si>
  <si>
    <t>Site Access and Egress</t>
  </si>
  <si>
    <t xml:space="preserve">All site egresses are, at a minimum to be sealed for 10m preceding a heavy duty rumble strip and to be sealed for a further 40m before entering a public road. Contractor is to allow for cleaning of sealed egresses as required to ensure public roads are kept in a clean and safe condition. </t>
  </si>
  <si>
    <t>NEW OPEN UNLINED DRAINS (DRAINS 2, 4 and 6)</t>
  </si>
  <si>
    <t>General grassed areas</t>
  </si>
  <si>
    <t>Embankments and cut batter grassed areas</t>
  </si>
  <si>
    <t>Turf reinforced grassed areas (Propex Landlok 450 or equivalent)</t>
  </si>
  <si>
    <t>Fill Crab Holes in Subgrade (PROVISIONAL QUANTITY)</t>
  </si>
  <si>
    <t>24.6.8</t>
  </si>
  <si>
    <t>INDIGENOUS EMPLOYMENT PROVISIONAL SUM</t>
  </si>
  <si>
    <t xml:space="preserve">INDIGENOUS EMPLOYMENT PROVISIONAL SUM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</si>
</sst>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C09]dddd\,\ d\ mmmm\ yyyy"/>
    <numFmt numFmtId="167" formatCode="[$-409]h:mm:ss\ AM/PM"/>
    <numFmt numFmtId="168" formatCode="_-&quot;$&quot;* #,##0.0_-;\-&quot;$&quot;* #,##0.0_-;_-&quot;$&quot;* &quot;-&quot;??_-;_-@_-"/>
    <numFmt numFmtId="169" formatCode="_-&quot;$&quot;* #,##0_-;\-&quot;$&quot;* #,##0_-;_-&quot;$&quot;* &quot;-&quot;??_-;_-@_-"/>
    <numFmt numFmtId="170" formatCode="_-* #,##0.0_-;\-* #,##0.0_-;_-* &quot;-&quot;?_-;_-@_-"/>
    <numFmt numFmtId="171" formatCode="#,##0.0_ ;\-#,##0.0\ "/>
    <numFmt numFmtId="172" formatCode="0.000"/>
    <numFmt numFmtId="173" formatCode="#,##0_ ;\-#,##0\ "/>
    <numFmt numFmtId="174" formatCode="0.0000"/>
    <numFmt numFmtId="175" formatCode="0.00000"/>
    <numFmt numFmtId="176" formatCode="0.000000"/>
    <numFmt numFmtId="177" formatCode="_-&quot;$&quot;* #,##0.000_-;\-&quot;$&quot;* #,##0.000_-;_-&quot;$&quot;* &quot;-&quot;??_-;_-@_-"/>
    <numFmt numFmtId="178" formatCode="_-&quot;$&quot;* #,##0.0000_-;\-&quot;$&quot;* #,##0.0000_-;_-&quot;$&quot;* &quot;-&quot;??_-;_-@_-"/>
    <numFmt numFmtId="179" formatCode="#,##0.00_ ;\-#,##0.00\ "/>
  </numFmts>
  <fonts count="53">
    <font>
      <sz val="10"/>
      <name val="Arial"/>
      <family val="0"/>
    </font>
    <font>
      <sz val="11"/>
      <color indexed="8"/>
      <name val="Calibri"/>
      <family val="2"/>
    </font>
    <font>
      <b/>
      <sz val="10"/>
      <name val="Arial"/>
      <family val="2"/>
    </font>
    <font>
      <b/>
      <sz val="12"/>
      <name val="Arial"/>
      <family val="2"/>
    </font>
    <font>
      <sz val="8"/>
      <name val="Arial"/>
      <family val="2"/>
    </font>
    <font>
      <b/>
      <i/>
      <sz val="10"/>
      <name val="Arial"/>
      <family val="2"/>
    </font>
    <font>
      <sz val="12"/>
      <name val="Arial"/>
      <family val="2"/>
    </font>
    <font>
      <b/>
      <sz val="14"/>
      <name val="Arial"/>
      <family val="2"/>
    </font>
    <font>
      <sz val="8.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sz val="10"/>
      <color indexed="10"/>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sz val="10"/>
      <color rgb="FFFF0000"/>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top style="medium"/>
      <bottom>
        <color indexed="63"/>
      </bottom>
    </border>
    <border>
      <left>
        <color indexed="63"/>
      </left>
      <right>
        <color indexed="63"/>
      </right>
      <top style="double"/>
      <bottom style="medium"/>
    </border>
    <border>
      <left style="thin"/>
      <right style="thin"/>
      <top style="thin"/>
      <bottom>
        <color indexed="63"/>
      </bottom>
    </border>
    <border>
      <left style="medium"/>
      <right>
        <color indexed="63"/>
      </right>
      <top style="double"/>
      <bottom style="medium"/>
    </border>
    <border>
      <left style="thin"/>
      <right style="thin"/>
      <top/>
      <bottom/>
    </border>
    <border>
      <left>
        <color indexed="63"/>
      </left>
      <right>
        <color indexed="63"/>
      </right>
      <top style="thin"/>
      <bottom style="thin"/>
    </border>
    <border>
      <left>
        <color indexed="63"/>
      </left>
      <right style="thin"/>
      <top style="double"/>
      <bottom style="medium"/>
    </border>
    <border>
      <left style="thin"/>
      <right style="thin"/>
      <top style="medium"/>
      <bottom>
        <color indexed="63"/>
      </bottom>
    </border>
    <border>
      <left>
        <color indexed="63"/>
      </left>
      <right style="thin"/>
      <top style="medium"/>
      <bottom>
        <color indexed="63"/>
      </bottom>
    </border>
    <border>
      <left style="thin"/>
      <right/>
      <top style="thin"/>
      <bottom>
        <color indexed="63"/>
      </bottom>
    </border>
    <border>
      <left/>
      <right/>
      <top style="medium"/>
      <bottom style="medium"/>
    </border>
    <border>
      <left/>
      <right style="medium"/>
      <top style="medium"/>
      <bottom style="medium"/>
    </border>
    <border>
      <left>
        <color indexed="63"/>
      </left>
      <right>
        <color indexed="63"/>
      </right>
      <top style="medium"/>
      <bottom style="dashed"/>
    </border>
    <border>
      <left>
        <color indexed="63"/>
      </left>
      <right style="medium"/>
      <top style="medium"/>
      <bottom style="dashed"/>
    </border>
    <border>
      <left style="thin"/>
      <right/>
      <top style="thin"/>
      <bottom style="thin"/>
    </border>
    <border>
      <left>
        <color indexed="63"/>
      </left>
      <right style="thin"/>
      <top style="thin"/>
      <bottom>
        <color indexed="63"/>
      </bottom>
    </border>
    <border>
      <left style="thin"/>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top style="thin"/>
      <bottom style="double"/>
    </border>
    <border>
      <left/>
      <right/>
      <top style="thin"/>
      <bottom/>
    </border>
    <border>
      <left style="thin"/>
      <right style="thin"/>
      <top style="thin"/>
      <bottom style="thin"/>
    </border>
    <border>
      <left style="thin"/>
      <right/>
      <top>
        <color indexed="63"/>
      </top>
      <bottom style="medium"/>
    </border>
    <border>
      <left style="thin"/>
      <right style="thin"/>
      <top>
        <color indexed="63"/>
      </top>
      <bottom style="thin"/>
    </border>
    <border>
      <left/>
      <right/>
      <top/>
      <bottom style="thin"/>
    </border>
    <border>
      <left/>
      <right style="thin"/>
      <top/>
      <bottom style="thin"/>
    </border>
    <border>
      <left style="thin"/>
      <right>
        <color indexed="63"/>
      </right>
      <top>
        <color indexed="63"/>
      </top>
      <bottom>
        <color indexed="63"/>
      </bottom>
    </border>
    <border>
      <left style="medium"/>
      <right/>
      <top style="thin"/>
      <bottom>
        <color indexed="63"/>
      </bottom>
    </border>
    <border>
      <left style="medium"/>
      <right>
        <color indexed="63"/>
      </right>
      <top style="thin"/>
      <bottom style="thin"/>
    </border>
    <border>
      <left style="medium"/>
      <right>
        <color indexed="63"/>
      </right>
      <top style="medium"/>
      <bottom style="thin"/>
    </border>
    <border>
      <left style="medium"/>
      <right>
        <color indexed="63"/>
      </right>
      <top>
        <color indexed="63"/>
      </top>
      <bottom style="medium"/>
    </border>
    <border>
      <left style="medium"/>
      <right/>
      <top style="thin"/>
      <bottom style="medium"/>
    </border>
    <border>
      <left style="medium"/>
      <right/>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thin"/>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medium"/>
      <top style="double"/>
      <bottom style="medium"/>
    </border>
    <border>
      <left>
        <color indexed="63"/>
      </left>
      <right style="medium"/>
      <top style="medium"/>
      <bottom style="thin"/>
    </border>
    <border>
      <left style="thin"/>
      <right style="medium"/>
      <top style="double"/>
      <bottom style="medium"/>
    </border>
    <border>
      <left style="medium"/>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right style="medium"/>
      <top>
        <color indexed="63"/>
      </top>
      <bottom>
        <color indexed="63"/>
      </bottom>
    </border>
    <border>
      <left>
        <color indexed="63"/>
      </left>
      <right>
        <color indexed="63"/>
      </right>
      <top style="thin"/>
      <bottom style="medium"/>
    </border>
    <border>
      <left style="thin"/>
      <right style="medium"/>
      <top>
        <color indexed="63"/>
      </top>
      <bottom style="medium"/>
    </border>
    <border>
      <left style="thin"/>
      <right style="medium"/>
      <top>
        <color indexed="63"/>
      </top>
      <bottom style="thin"/>
    </border>
    <border>
      <left style="thin"/>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0">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10" xfId="60" applyFont="1" applyBorder="1" applyAlignment="1" applyProtection="1">
      <alignment horizontal="left" vertical="center"/>
      <protection/>
    </xf>
    <xf numFmtId="0" fontId="0" fillId="0" borderId="0" xfId="0" applyAlignment="1" applyProtection="1">
      <alignment horizontal="center"/>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50" fillId="33" borderId="10" xfId="0" applyFont="1" applyFill="1" applyBorder="1" applyAlignment="1" applyProtection="1">
      <alignment horizontal="center"/>
      <protection/>
    </xf>
    <xf numFmtId="0" fontId="50" fillId="33" borderId="10" xfId="0" applyFont="1" applyFill="1" applyBorder="1" applyAlignment="1" applyProtection="1">
      <alignment/>
      <protection/>
    </xf>
    <xf numFmtId="0" fontId="50" fillId="33" borderId="11" xfId="0" applyFont="1" applyFill="1" applyBorder="1" applyAlignment="1" applyProtection="1">
      <alignment horizontal="left" wrapText="1"/>
      <protection/>
    </xf>
    <xf numFmtId="0" fontId="50" fillId="33" borderId="11" xfId="0" applyFont="1" applyFill="1" applyBorder="1" applyAlignment="1" applyProtection="1">
      <alignment horizontal="center"/>
      <protection/>
    </xf>
    <xf numFmtId="0" fontId="50" fillId="33" borderId="12" xfId="0" applyFont="1" applyFill="1" applyBorder="1" applyAlignment="1" applyProtection="1">
      <alignment horizontal="left"/>
      <protection/>
    </xf>
    <xf numFmtId="169" fontId="50" fillId="33" borderId="10" xfId="0" applyNumberFormat="1" applyFont="1" applyFill="1" applyBorder="1" applyAlignment="1" applyProtection="1">
      <alignment horizontal="center"/>
      <protection/>
    </xf>
    <xf numFmtId="0" fontId="0" fillId="34" borderId="13" xfId="59" applyFont="1" applyFill="1" applyBorder="1" applyAlignment="1" applyProtection="1">
      <alignment horizontal="center" vertical="center"/>
      <protection/>
    </xf>
    <xf numFmtId="0" fontId="0" fillId="35" borderId="0" xfId="59" applyFont="1" applyFill="1" applyBorder="1" applyAlignment="1" applyProtection="1">
      <alignment vertical="top"/>
      <protection/>
    </xf>
    <xf numFmtId="0" fontId="0" fillId="0" borderId="14" xfId="59" applyBorder="1" applyAlignment="1" applyProtection="1">
      <alignment vertical="top"/>
      <protection/>
    </xf>
    <xf numFmtId="0" fontId="0" fillId="35" borderId="14" xfId="59" applyFont="1" applyFill="1" applyBorder="1" applyAlignment="1" applyProtection="1">
      <alignment vertical="top"/>
      <protection/>
    </xf>
    <xf numFmtId="0" fontId="50" fillId="33" borderId="15" xfId="59" applyFont="1" applyFill="1" applyBorder="1" applyAlignment="1" applyProtection="1">
      <alignment/>
      <protection/>
    </xf>
    <xf numFmtId="0" fontId="2" fillId="36" borderId="15" xfId="59" applyFont="1" applyFill="1" applyBorder="1" applyAlignment="1" applyProtection="1">
      <alignment vertical="top"/>
      <protection/>
    </xf>
    <xf numFmtId="0" fontId="2" fillId="36" borderId="16" xfId="59" applyFont="1" applyFill="1" applyBorder="1" applyAlignment="1" applyProtection="1">
      <alignment horizontal="center" vertical="top"/>
      <protection/>
    </xf>
    <xf numFmtId="0" fontId="2" fillId="36" borderId="17" xfId="59" applyFont="1" applyFill="1" applyBorder="1" applyAlignment="1" applyProtection="1">
      <alignment horizontal="center" vertical="top" wrapText="1"/>
      <protection/>
    </xf>
    <xf numFmtId="0" fontId="0" fillId="35" borderId="14" xfId="59" applyFont="1" applyFill="1" applyBorder="1" applyAlignment="1" applyProtection="1">
      <alignment horizontal="left" vertical="top" indent="1"/>
      <protection/>
    </xf>
    <xf numFmtId="0" fontId="0" fillId="0" borderId="0" xfId="59" applyFont="1" applyProtection="1">
      <alignment/>
      <protection/>
    </xf>
    <xf numFmtId="0" fontId="0" fillId="0" borderId="18" xfId="59" applyFont="1" applyBorder="1" applyAlignment="1" applyProtection="1">
      <alignment horizontal="center" vertical="center"/>
      <protection/>
    </xf>
    <xf numFmtId="169" fontId="0" fillId="0" borderId="19" xfId="59" applyNumberFormat="1" applyFont="1" applyBorder="1" applyAlignment="1" applyProtection="1">
      <alignment vertical="center"/>
      <protection/>
    </xf>
    <xf numFmtId="0" fontId="0" fillId="35" borderId="0" xfId="59" applyFont="1" applyFill="1" applyProtection="1">
      <alignment/>
      <protection/>
    </xf>
    <xf numFmtId="0" fontId="0" fillId="0" borderId="20" xfId="59" applyFont="1" applyBorder="1" applyAlignment="1" applyProtection="1">
      <alignment horizontal="right" vertical="center"/>
      <protection/>
    </xf>
    <xf numFmtId="0" fontId="2" fillId="34" borderId="15" xfId="59" applyFont="1" applyFill="1" applyBorder="1" applyAlignment="1" applyProtection="1">
      <alignment horizontal="right" vertical="center"/>
      <protection/>
    </xf>
    <xf numFmtId="169" fontId="0" fillId="0" borderId="21" xfId="59" applyNumberFormat="1" applyFont="1" applyBorder="1" applyAlignment="1" applyProtection="1">
      <alignment vertical="center"/>
      <protection/>
    </xf>
    <xf numFmtId="0" fontId="0" fillId="0" borderId="0" xfId="59" applyFont="1" applyAlignment="1" applyProtection="1">
      <alignment/>
      <protection/>
    </xf>
    <xf numFmtId="0" fontId="4" fillId="35" borderId="18" xfId="59" applyFont="1" applyFill="1" applyBorder="1" applyAlignment="1" applyProtection="1">
      <alignment horizontal="left" vertical="center"/>
      <protection/>
    </xf>
    <xf numFmtId="0" fontId="2" fillId="34" borderId="13" xfId="59" applyFont="1" applyFill="1" applyBorder="1" applyAlignment="1" applyProtection="1">
      <alignment vertical="center" wrapText="1"/>
      <protection/>
    </xf>
    <xf numFmtId="169" fontId="0" fillId="34" borderId="13" xfId="59" applyNumberFormat="1" applyFont="1" applyFill="1" applyBorder="1" applyAlignment="1" applyProtection="1">
      <alignment vertical="center"/>
      <protection/>
    </xf>
    <xf numFmtId="0" fontId="4" fillId="34" borderId="13" xfId="59" applyFont="1" applyFill="1" applyBorder="1" applyAlignment="1" applyProtection="1">
      <alignment horizontal="left" vertical="center"/>
      <protection/>
    </xf>
    <xf numFmtId="0" fontId="0" fillId="35" borderId="18" xfId="59" applyFont="1" applyFill="1" applyBorder="1" applyAlignment="1" applyProtection="1">
      <alignment horizontal="center" vertical="center"/>
      <protection/>
    </xf>
    <xf numFmtId="0" fontId="2" fillId="34" borderId="16" xfId="59" applyFont="1" applyFill="1" applyBorder="1" applyAlignment="1" applyProtection="1">
      <alignment horizontal="left" vertical="center"/>
      <protection/>
    </xf>
    <xf numFmtId="0" fontId="4" fillId="35" borderId="22" xfId="59" applyFont="1" applyFill="1" applyBorder="1" applyAlignment="1" applyProtection="1">
      <alignment horizontal="left" vertical="center"/>
      <protection/>
    </xf>
    <xf numFmtId="0" fontId="5" fillId="35" borderId="18" xfId="59" applyFont="1" applyFill="1" applyBorder="1" applyAlignment="1" applyProtection="1">
      <alignment horizontal="right" vertical="center" wrapText="1"/>
      <protection/>
    </xf>
    <xf numFmtId="169" fontId="2" fillId="35" borderId="23" xfId="59" applyNumberFormat="1" applyFont="1" applyFill="1" applyBorder="1" applyAlignment="1" applyProtection="1">
      <alignment horizontal="center" vertical="center"/>
      <protection/>
    </xf>
    <xf numFmtId="171" fontId="0" fillId="35" borderId="18" xfId="59" applyNumberFormat="1" applyFont="1" applyFill="1" applyBorder="1" applyAlignment="1" applyProtection="1">
      <alignment horizontal="right" vertical="center"/>
      <protection/>
    </xf>
    <xf numFmtId="0" fontId="7" fillId="33" borderId="16" xfId="59" applyFont="1" applyFill="1" applyBorder="1" applyAlignment="1" applyProtection="1">
      <alignment horizontal="center"/>
      <protection/>
    </xf>
    <xf numFmtId="0" fontId="7" fillId="33" borderId="16" xfId="59" applyFont="1" applyFill="1" applyBorder="1" applyAlignment="1" applyProtection="1">
      <alignment/>
      <protection/>
    </xf>
    <xf numFmtId="0" fontId="7" fillId="33" borderId="24" xfId="59" applyFont="1" applyFill="1" applyBorder="1" applyAlignment="1" applyProtection="1">
      <alignment horizontal="left" wrapText="1"/>
      <protection/>
    </xf>
    <xf numFmtId="0" fontId="7" fillId="33" borderId="24" xfId="59" applyFont="1" applyFill="1" applyBorder="1" applyAlignment="1" applyProtection="1">
      <alignment horizontal="center"/>
      <protection/>
    </xf>
    <xf numFmtId="0" fontId="7" fillId="33" borderId="25" xfId="59" applyFont="1" applyFill="1" applyBorder="1" applyAlignment="1" applyProtection="1">
      <alignment horizontal="left"/>
      <protection/>
    </xf>
    <xf numFmtId="169" fontId="7" fillId="33" borderId="16" xfId="59" applyNumberFormat="1" applyFont="1" applyFill="1" applyBorder="1" applyAlignment="1" applyProtection="1">
      <alignment horizontal="center"/>
      <protection/>
    </xf>
    <xf numFmtId="171" fontId="0" fillId="34" borderId="13" xfId="59" applyNumberFormat="1" applyFont="1" applyFill="1" applyBorder="1" applyAlignment="1" applyProtection="1">
      <alignment horizontal="right" vertical="center"/>
      <protection/>
    </xf>
    <xf numFmtId="171" fontId="0" fillId="35" borderId="22" xfId="59" applyNumberFormat="1" applyFont="1" applyFill="1" applyBorder="1" applyAlignment="1" applyProtection="1">
      <alignment horizontal="right" vertical="center"/>
      <protection/>
    </xf>
    <xf numFmtId="169" fontId="0" fillId="35" borderId="19" xfId="59" applyNumberFormat="1" applyFont="1" applyFill="1" applyBorder="1" applyAlignment="1" applyProtection="1">
      <alignment vertical="center"/>
      <protection/>
    </xf>
    <xf numFmtId="169" fontId="0" fillId="0" borderId="0" xfId="59" applyNumberFormat="1" applyFont="1" applyBorder="1" applyAlignment="1" applyProtection="1">
      <alignment vertical="center"/>
      <protection/>
    </xf>
    <xf numFmtId="0" fontId="0" fillId="35" borderId="18" xfId="59" applyFont="1" applyFill="1" applyBorder="1" applyAlignment="1" applyProtection="1">
      <alignment horizontal="right" vertical="center"/>
      <protection/>
    </xf>
    <xf numFmtId="169" fontId="0" fillId="35" borderId="21" xfId="59" applyNumberFormat="1" applyFont="1" applyFill="1" applyBorder="1" applyAlignment="1" applyProtection="1">
      <alignment vertical="center"/>
      <protection/>
    </xf>
    <xf numFmtId="44" fontId="0" fillId="0" borderId="26" xfId="59" applyNumberFormat="1" applyFont="1" applyBorder="1" applyAlignment="1" applyProtection="1">
      <alignment vertical="center"/>
      <protection/>
    </xf>
    <xf numFmtId="0" fontId="2" fillId="34" borderId="22" xfId="59" applyFont="1" applyFill="1" applyBorder="1" applyAlignment="1" applyProtection="1">
      <alignment horizontal="left" vertical="center"/>
      <protection/>
    </xf>
    <xf numFmtId="0" fontId="2" fillId="34" borderId="13" xfId="59" applyFont="1" applyFill="1" applyBorder="1" applyAlignment="1" applyProtection="1">
      <alignment horizontal="left" vertical="center"/>
      <protection/>
    </xf>
    <xf numFmtId="0" fontId="2" fillId="37" borderId="27" xfId="0" applyFont="1" applyFill="1" applyBorder="1" applyAlignment="1" applyProtection="1">
      <alignment horizontal="right" vertical="center" wrapText="1"/>
      <protection/>
    </xf>
    <xf numFmtId="169" fontId="2" fillId="37" borderId="28" xfId="0" applyNumberFormat="1" applyFont="1" applyFill="1" applyBorder="1" applyAlignment="1" applyProtection="1">
      <alignment horizontal="right" vertical="center"/>
      <protection/>
    </xf>
    <xf numFmtId="0" fontId="0" fillId="0" borderId="27" xfId="6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28" xfId="60" applyBorder="1" applyAlignment="1" applyProtection="1">
      <alignment horizontal="left" vertical="center"/>
      <protection/>
    </xf>
    <xf numFmtId="0" fontId="0" fillId="0" borderId="29" xfId="60" applyBorder="1" applyAlignment="1" applyProtection="1">
      <alignment horizontal="left" vertical="center"/>
      <protection/>
    </xf>
    <xf numFmtId="0" fontId="0" fillId="0" borderId="30" xfId="60" applyBorder="1" applyAlignment="1" applyProtection="1">
      <alignment horizontal="left" vertical="center"/>
      <protection/>
    </xf>
    <xf numFmtId="173" fontId="0" fillId="0" borderId="31" xfId="59" applyNumberFormat="1" applyFont="1" applyFill="1" applyBorder="1" applyAlignment="1" applyProtection="1">
      <alignment vertical="center"/>
      <protection/>
    </xf>
    <xf numFmtId="0" fontId="4" fillId="0" borderId="32" xfId="59" applyFont="1" applyFill="1" applyBorder="1" applyAlignment="1" applyProtection="1">
      <alignment horizontal="left" vertical="center"/>
      <protection/>
    </xf>
    <xf numFmtId="173" fontId="0" fillId="0" borderId="26" xfId="59" applyNumberFormat="1" applyFont="1" applyFill="1" applyBorder="1" applyAlignment="1" applyProtection="1">
      <alignment vertical="center"/>
      <protection/>
    </xf>
    <xf numFmtId="173" fontId="0" fillId="0" borderId="33" xfId="59" applyNumberFormat="1" applyFont="1" applyFill="1" applyBorder="1" applyAlignment="1" applyProtection="1">
      <alignment vertical="center"/>
      <protection/>
    </xf>
    <xf numFmtId="0" fontId="4" fillId="0" borderId="34" xfId="59" applyFont="1" applyFill="1" applyBorder="1" applyAlignment="1" applyProtection="1">
      <alignment horizontal="left" vertical="center"/>
      <protection/>
    </xf>
    <xf numFmtId="0" fontId="4" fillId="0" borderId="22" xfId="59" applyFont="1" applyFill="1" applyBorder="1" applyAlignment="1" applyProtection="1">
      <alignment horizontal="left" vertical="center"/>
      <protection/>
    </xf>
    <xf numFmtId="169" fontId="0" fillId="35" borderId="34" xfId="59" applyNumberFormat="1" applyFont="1" applyFill="1" applyBorder="1" applyAlignment="1" applyProtection="1">
      <alignment horizontal="center" vertical="center"/>
      <protection/>
    </xf>
    <xf numFmtId="0" fontId="4" fillId="0" borderId="35" xfId="59" applyFont="1" applyFill="1" applyBorder="1" applyAlignment="1" applyProtection="1">
      <alignment horizontal="left" vertical="center"/>
      <protection/>
    </xf>
    <xf numFmtId="171" fontId="0" fillId="0" borderId="22" xfId="59" applyNumberFormat="1" applyFont="1" applyFill="1" applyBorder="1" applyAlignment="1" applyProtection="1">
      <alignment horizontal="right" vertical="center"/>
      <protection/>
    </xf>
    <xf numFmtId="171" fontId="0" fillId="0" borderId="31" xfId="59" applyNumberFormat="1" applyFont="1" applyFill="1" applyBorder="1" applyAlignment="1" applyProtection="1">
      <alignment horizontal="right" vertical="center"/>
      <protection/>
    </xf>
    <xf numFmtId="173" fontId="0" fillId="0" borderId="31" xfId="59" applyNumberFormat="1" applyFont="1" applyFill="1" applyBorder="1" applyAlignment="1" applyProtection="1">
      <alignment horizontal="right" vertical="center"/>
      <protection/>
    </xf>
    <xf numFmtId="173" fontId="0" fillId="0" borderId="36" xfId="59" applyNumberFormat="1" applyFont="1" applyFill="1" applyBorder="1" applyAlignment="1" applyProtection="1">
      <alignment horizontal="right" vertical="center"/>
      <protection/>
    </xf>
    <xf numFmtId="0" fontId="4" fillId="0" borderId="0" xfId="59" applyFont="1" applyFill="1" applyBorder="1" applyAlignment="1" applyProtection="1">
      <alignment horizontal="left" vertical="center"/>
      <protection/>
    </xf>
    <xf numFmtId="2" fontId="0" fillId="38" borderId="37" xfId="59" applyNumberFormat="1" applyFont="1" applyFill="1" applyBorder="1" applyAlignment="1" applyProtection="1">
      <alignment horizontal="left" vertical="center"/>
      <protection/>
    </xf>
    <xf numFmtId="173" fontId="0" fillId="35" borderId="31" xfId="59" applyNumberFormat="1" applyFont="1" applyFill="1" applyBorder="1" applyAlignment="1" applyProtection="1">
      <alignment vertical="center"/>
      <protection/>
    </xf>
    <xf numFmtId="0" fontId="4" fillId="35" borderId="32" xfId="59" applyFont="1" applyFill="1" applyBorder="1" applyAlignment="1" applyProtection="1">
      <alignment horizontal="left" vertical="center"/>
      <protection/>
    </xf>
    <xf numFmtId="44" fontId="0" fillId="35" borderId="0" xfId="59" applyNumberFormat="1" applyFont="1" applyFill="1" applyBorder="1" applyAlignment="1" applyProtection="1">
      <alignment vertical="top"/>
      <protection/>
    </xf>
    <xf numFmtId="44" fontId="0" fillId="35" borderId="0" xfId="59" applyNumberFormat="1" applyFont="1" applyFill="1" applyBorder="1" applyAlignment="1" applyProtection="1">
      <alignment horizontal="left" vertical="top"/>
      <protection/>
    </xf>
    <xf numFmtId="44" fontId="2" fillId="36" borderId="24" xfId="59" applyNumberFormat="1" applyFont="1" applyFill="1" applyBorder="1" applyAlignment="1" applyProtection="1">
      <alignment horizontal="center" vertical="top" wrapText="1"/>
      <protection/>
    </xf>
    <xf numFmtId="44" fontId="7" fillId="33" borderId="25" xfId="59" applyNumberFormat="1" applyFont="1" applyFill="1" applyBorder="1" applyAlignment="1" applyProtection="1">
      <alignment horizontal="left"/>
      <protection/>
    </xf>
    <xf numFmtId="44" fontId="2" fillId="34" borderId="13" xfId="59" applyNumberFormat="1" applyFont="1" applyFill="1" applyBorder="1" applyAlignment="1" applyProtection="1">
      <alignment vertical="center" wrapText="1"/>
      <protection/>
    </xf>
    <xf numFmtId="44" fontId="4" fillId="0" borderId="22" xfId="59" applyNumberFormat="1" applyFont="1" applyFill="1" applyBorder="1" applyAlignment="1" applyProtection="1">
      <alignment horizontal="left" vertical="center"/>
      <protection/>
    </xf>
    <xf numFmtId="44" fontId="0" fillId="35" borderId="18" xfId="59" applyNumberFormat="1" applyFont="1" applyFill="1" applyBorder="1" applyAlignment="1" applyProtection="1">
      <alignment horizontal="center" vertical="center"/>
      <protection/>
    </xf>
    <xf numFmtId="44" fontId="2" fillId="37" borderId="27" xfId="0" applyNumberFormat="1" applyFont="1" applyFill="1" applyBorder="1" applyAlignment="1" applyProtection="1">
      <alignment horizontal="right" vertical="center" wrapText="1"/>
      <protection/>
    </xf>
    <xf numFmtId="44" fontId="0" fillId="0" borderId="0" xfId="0" applyNumberFormat="1" applyAlignment="1" applyProtection="1">
      <alignment/>
      <protection/>
    </xf>
    <xf numFmtId="44" fontId="0" fillId="0" borderId="29" xfId="60" applyNumberFormat="1" applyBorder="1" applyAlignment="1" applyProtection="1">
      <alignment horizontal="left" vertical="center"/>
      <protection/>
    </xf>
    <xf numFmtId="44" fontId="0" fillId="0" borderId="0" xfId="0" applyNumberFormat="1" applyBorder="1" applyAlignment="1" applyProtection="1">
      <alignment horizontal="left" vertical="center"/>
      <protection/>
    </xf>
    <xf numFmtId="44" fontId="2" fillId="36" borderId="17" xfId="59" applyNumberFormat="1" applyFont="1" applyFill="1" applyBorder="1" applyAlignment="1" applyProtection="1">
      <alignment horizontal="center" vertical="top" wrapText="1"/>
      <protection/>
    </xf>
    <xf numFmtId="44" fontId="0" fillId="34" borderId="13" xfId="59" applyNumberFormat="1" applyFont="1" applyFill="1" applyBorder="1" applyAlignment="1" applyProtection="1">
      <alignment vertical="center"/>
      <protection/>
    </xf>
    <xf numFmtId="44" fontId="0" fillId="35" borderId="35" xfId="59" applyNumberFormat="1" applyFont="1" applyFill="1" applyBorder="1" applyAlignment="1" applyProtection="1">
      <alignment vertical="center"/>
      <protection/>
    </xf>
    <xf numFmtId="44" fontId="7" fillId="33" borderId="17" xfId="59" applyNumberFormat="1" applyFont="1" applyFill="1" applyBorder="1" applyAlignment="1" applyProtection="1">
      <alignment/>
      <protection/>
    </xf>
    <xf numFmtId="44" fontId="0" fillId="0" borderId="35" xfId="59" applyNumberFormat="1" applyFont="1" applyBorder="1" applyAlignment="1" applyProtection="1">
      <alignment vertical="center"/>
      <protection/>
    </xf>
    <xf numFmtId="44" fontId="0" fillId="0" borderId="19" xfId="59" applyNumberFormat="1" applyFont="1" applyBorder="1" applyAlignment="1" applyProtection="1">
      <alignment vertical="center"/>
      <protection/>
    </xf>
    <xf numFmtId="44" fontId="0" fillId="0" borderId="38" xfId="59" applyNumberFormat="1" applyFont="1" applyBorder="1" applyAlignment="1" applyProtection="1">
      <alignment vertical="center"/>
      <protection/>
    </xf>
    <xf numFmtId="44" fontId="0" fillId="0" borderId="35" xfId="59" applyNumberFormat="1" applyFont="1" applyFill="1" applyBorder="1" applyAlignment="1" applyProtection="1">
      <alignment vertical="center"/>
      <protection/>
    </xf>
    <xf numFmtId="44" fontId="50" fillId="33" borderId="39" xfId="0" applyNumberFormat="1" applyFont="1" applyFill="1" applyBorder="1" applyAlignment="1" applyProtection="1">
      <alignment/>
      <protection/>
    </xf>
    <xf numFmtId="44" fontId="0" fillId="0" borderId="40" xfId="59" applyNumberFormat="1" applyFont="1" applyBorder="1" applyAlignment="1" applyProtection="1">
      <alignment vertical="center"/>
      <protection/>
    </xf>
    <xf numFmtId="44" fontId="0" fillId="0" borderId="27" xfId="60" applyNumberFormat="1" applyBorder="1" applyAlignment="1" applyProtection="1">
      <alignment horizontal="left" vertical="center"/>
      <protection/>
    </xf>
    <xf numFmtId="0" fontId="0" fillId="0" borderId="0" xfId="59" applyFont="1" applyFill="1" applyBorder="1" applyAlignment="1" applyProtection="1">
      <alignment horizontal="right" vertical="center"/>
      <protection/>
    </xf>
    <xf numFmtId="2" fontId="0" fillId="0" borderId="37" xfId="59" applyNumberFormat="1" applyFont="1" applyFill="1" applyBorder="1" applyAlignment="1" applyProtection="1">
      <alignment horizontal="left" vertical="center"/>
      <protection/>
    </xf>
    <xf numFmtId="0" fontId="0" fillId="0" borderId="22" xfId="59" applyFont="1" applyFill="1" applyBorder="1" applyAlignment="1" applyProtection="1">
      <alignment horizontal="left" vertical="center"/>
      <protection/>
    </xf>
    <xf numFmtId="0" fontId="0" fillId="0" borderId="35" xfId="59" applyFont="1" applyFill="1" applyBorder="1" applyAlignment="1" applyProtection="1">
      <alignment horizontal="left"/>
      <protection/>
    </xf>
    <xf numFmtId="0" fontId="0" fillId="0" borderId="22" xfId="59" applyFont="1" applyFill="1" applyBorder="1" applyAlignment="1" applyProtection="1">
      <alignment vertical="center"/>
      <protection/>
    </xf>
    <xf numFmtId="0" fontId="0" fillId="0" borderId="35" xfId="59" applyFont="1" applyFill="1" applyBorder="1" applyAlignment="1" applyProtection="1">
      <alignment vertical="center"/>
      <protection/>
    </xf>
    <xf numFmtId="2" fontId="0" fillId="0" borderId="22" xfId="59" applyNumberFormat="1" applyFont="1" applyFill="1" applyBorder="1" applyAlignment="1" applyProtection="1">
      <alignment horizontal="left" vertical="center"/>
      <protection/>
    </xf>
    <xf numFmtId="2" fontId="0" fillId="0" borderId="0" xfId="59" applyNumberFormat="1" applyFont="1" applyFill="1" applyBorder="1" applyAlignment="1" applyProtection="1">
      <alignment horizontal="left" vertical="center"/>
      <protection/>
    </xf>
    <xf numFmtId="2" fontId="0" fillId="38" borderId="22" xfId="59" applyNumberFormat="1" applyFont="1" applyFill="1" applyBorder="1" applyAlignment="1" applyProtection="1">
      <alignment horizontal="left" vertical="center"/>
      <protection/>
    </xf>
    <xf numFmtId="0" fontId="0" fillId="38" borderId="22" xfId="59" applyFont="1" applyFill="1" applyBorder="1" applyAlignment="1" applyProtection="1">
      <alignment vertical="center"/>
      <protection/>
    </xf>
    <xf numFmtId="0" fontId="0" fillId="38" borderId="35" xfId="59" applyFont="1" applyFill="1" applyBorder="1" applyAlignment="1" applyProtection="1">
      <alignment vertical="center"/>
      <protection/>
    </xf>
    <xf numFmtId="0" fontId="2" fillId="34" borderId="41" xfId="59" applyFont="1" applyFill="1" applyBorder="1" applyAlignment="1" applyProtection="1">
      <alignment horizontal="left" vertical="center"/>
      <protection/>
    </xf>
    <xf numFmtId="0" fontId="0" fillId="38" borderId="22" xfId="59" applyFont="1" applyFill="1" applyBorder="1" applyAlignment="1" applyProtection="1">
      <alignment horizontal="left" vertical="center"/>
      <protection/>
    </xf>
    <xf numFmtId="0" fontId="0" fillId="38" borderId="35" xfId="59" applyFont="1" applyFill="1" applyBorder="1" applyAlignment="1" applyProtection="1">
      <alignment horizontal="left"/>
      <protection/>
    </xf>
    <xf numFmtId="0" fontId="8" fillId="38" borderId="22" xfId="59" applyFont="1" applyFill="1" applyBorder="1" applyAlignment="1" applyProtection="1">
      <alignment horizontal="left" vertical="center"/>
      <protection/>
    </xf>
    <xf numFmtId="0" fontId="0" fillId="0" borderId="37" xfId="59" applyFont="1" applyFill="1" applyBorder="1" applyAlignment="1" applyProtection="1">
      <alignment vertical="center"/>
      <protection/>
    </xf>
    <xf numFmtId="0" fontId="0" fillId="0" borderId="32" xfId="59" applyFont="1" applyFill="1" applyBorder="1" applyAlignment="1" applyProtection="1">
      <alignment horizontal="left"/>
      <protection/>
    </xf>
    <xf numFmtId="0" fontId="51" fillId="0" borderId="0" xfId="59" applyFont="1" applyProtection="1">
      <alignment/>
      <protection/>
    </xf>
    <xf numFmtId="0" fontId="51" fillId="0" borderId="0" xfId="0" applyFont="1" applyAlignment="1" applyProtection="1">
      <alignment/>
      <protection/>
    </xf>
    <xf numFmtId="0" fontId="0" fillId="0" borderId="41" xfId="59" applyFont="1" applyFill="1" applyBorder="1" applyAlignment="1" applyProtection="1">
      <alignment horizontal="left" vertical="center"/>
      <protection/>
    </xf>
    <xf numFmtId="0" fontId="0" fillId="0" borderId="42" xfId="59" applyFont="1" applyFill="1" applyBorder="1" applyAlignment="1" applyProtection="1">
      <alignment horizontal="left"/>
      <protection/>
    </xf>
    <xf numFmtId="0" fontId="0" fillId="0" borderId="0" xfId="59" applyFont="1" applyFill="1" applyProtection="1">
      <alignment/>
      <protection/>
    </xf>
    <xf numFmtId="44" fontId="0" fillId="0" borderId="19" xfId="59" applyNumberFormat="1" applyFont="1" applyFill="1" applyBorder="1" applyAlignment="1" applyProtection="1">
      <alignment vertical="center"/>
      <protection/>
    </xf>
    <xf numFmtId="169" fontId="0" fillId="0" borderId="34" xfId="59" applyNumberFormat="1" applyFont="1" applyFill="1" applyBorder="1" applyAlignment="1" applyProtection="1">
      <alignment horizontal="center" vertical="center"/>
      <protection/>
    </xf>
    <xf numFmtId="0" fontId="0" fillId="0" borderId="0" xfId="0" applyFill="1" applyAlignment="1" applyProtection="1">
      <alignment/>
      <protection/>
    </xf>
    <xf numFmtId="0" fontId="0" fillId="0" borderId="0" xfId="0" applyAlignment="1" applyProtection="1">
      <alignment vertical="center"/>
      <protection/>
    </xf>
    <xf numFmtId="0" fontId="0" fillId="0" borderId="18" xfId="59" applyFont="1" applyFill="1" applyBorder="1" applyAlignment="1" applyProtection="1">
      <alignment horizontal="center" vertical="center"/>
      <protection/>
    </xf>
    <xf numFmtId="0" fontId="5" fillId="0" borderId="18" xfId="59" applyFont="1" applyFill="1" applyBorder="1" applyAlignment="1" applyProtection="1">
      <alignment horizontal="right" vertical="center" wrapText="1"/>
      <protection/>
    </xf>
    <xf numFmtId="44" fontId="0" fillId="0" borderId="35" xfId="59" applyNumberFormat="1" applyFont="1" applyFill="1" applyBorder="1" applyAlignment="1" applyProtection="1">
      <alignment horizontal="right" vertical="center"/>
      <protection/>
    </xf>
    <xf numFmtId="0" fontId="0" fillId="0" borderId="35" xfId="59" applyFont="1" applyFill="1" applyBorder="1" applyAlignment="1" applyProtection="1">
      <alignment vertical="center" wrapText="1"/>
      <protection/>
    </xf>
    <xf numFmtId="0" fontId="2" fillId="0" borderId="14" xfId="59" applyFont="1" applyFill="1" applyBorder="1" applyAlignment="1" applyProtection="1">
      <alignment horizontal="right" vertical="center"/>
      <protection/>
    </xf>
    <xf numFmtId="0" fontId="52" fillId="0" borderId="0" xfId="0" applyFont="1" applyAlignment="1" applyProtection="1">
      <alignment/>
      <protection/>
    </xf>
    <xf numFmtId="0" fontId="52" fillId="0" borderId="0" xfId="0" applyFont="1" applyBorder="1" applyAlignment="1" applyProtection="1">
      <alignment/>
      <protection/>
    </xf>
    <xf numFmtId="0" fontId="52" fillId="0" borderId="0" xfId="0" applyFont="1" applyAlignment="1" applyProtection="1">
      <alignment vertical="center"/>
      <protection/>
    </xf>
    <xf numFmtId="44" fontId="0" fillId="0" borderId="26" xfId="59" applyNumberFormat="1" applyFont="1" applyFill="1" applyBorder="1" applyAlignment="1" applyProtection="1">
      <alignment vertical="center"/>
      <protection/>
    </xf>
    <xf numFmtId="169" fontId="0" fillId="0" borderId="34" xfId="59" applyNumberFormat="1" applyFont="1" applyBorder="1" applyAlignment="1" applyProtection="1">
      <alignment vertical="center"/>
      <protection/>
    </xf>
    <xf numFmtId="169" fontId="0" fillId="35" borderId="0" xfId="59" applyNumberFormat="1" applyFont="1" applyFill="1" applyBorder="1" applyAlignment="1" applyProtection="1">
      <alignment horizontal="center" vertical="center"/>
      <protection/>
    </xf>
    <xf numFmtId="0" fontId="0" fillId="0" borderId="41" xfId="59" applyFont="1" applyFill="1" applyBorder="1" applyAlignment="1" applyProtection="1">
      <alignment vertical="center"/>
      <protection/>
    </xf>
    <xf numFmtId="0" fontId="4" fillId="0" borderId="37" xfId="59" applyFont="1" applyFill="1" applyBorder="1" applyAlignment="1" applyProtection="1">
      <alignment horizontal="left" vertical="center"/>
      <protection/>
    </xf>
    <xf numFmtId="0" fontId="0" fillId="0" borderId="10" xfId="59" applyFont="1" applyFill="1" applyBorder="1" applyAlignment="1" applyProtection="1">
      <alignment horizontal="center" vertical="center"/>
      <protection/>
    </xf>
    <xf numFmtId="0" fontId="5" fillId="0" borderId="10" xfId="59" applyFont="1" applyFill="1" applyBorder="1" applyAlignment="1" applyProtection="1">
      <alignment horizontal="right" vertical="center" wrapText="1"/>
      <protection/>
    </xf>
    <xf numFmtId="0" fontId="0" fillId="0" borderId="10" xfId="59" applyFont="1" applyFill="1" applyBorder="1" applyAlignment="1" applyProtection="1">
      <alignment horizontal="right" vertical="center"/>
      <protection/>
    </xf>
    <xf numFmtId="44" fontId="0" fillId="0" borderId="10" xfId="59" applyNumberFormat="1" applyFont="1" applyFill="1" applyBorder="1" applyAlignment="1" applyProtection="1">
      <alignment horizontal="center" vertical="center"/>
      <protection/>
    </xf>
    <xf numFmtId="169" fontId="2" fillId="0" borderId="10" xfId="59" applyNumberFormat="1" applyFont="1" applyFill="1" applyBorder="1" applyAlignment="1" applyProtection="1">
      <alignment horizontal="center" vertical="center"/>
      <protection/>
    </xf>
    <xf numFmtId="0" fontId="0" fillId="0" borderId="43" xfId="0" applyBorder="1" applyAlignment="1" applyProtection="1">
      <alignment/>
      <protection/>
    </xf>
    <xf numFmtId="0" fontId="0" fillId="0" borderId="39" xfId="59" applyFont="1" applyFill="1" applyBorder="1" applyAlignment="1" applyProtection="1">
      <alignment horizontal="center" vertical="center"/>
      <protection/>
    </xf>
    <xf numFmtId="0" fontId="0" fillId="0" borderId="44" xfId="59" applyFont="1" applyFill="1" applyBorder="1" applyAlignment="1" applyProtection="1">
      <alignment horizontal="right" vertical="center"/>
      <protection/>
    </xf>
    <xf numFmtId="0" fontId="0" fillId="0" borderId="45" xfId="59" applyFont="1" applyFill="1" applyBorder="1" applyAlignment="1" applyProtection="1">
      <alignment horizontal="right" vertical="center"/>
      <protection/>
    </xf>
    <xf numFmtId="0" fontId="2" fillId="34" borderId="46" xfId="59" applyFont="1" applyFill="1" applyBorder="1" applyAlignment="1" applyProtection="1">
      <alignment horizontal="right" vertical="center"/>
      <protection/>
    </xf>
    <xf numFmtId="0" fontId="0" fillId="0" borderId="20" xfId="59" applyFont="1" applyBorder="1" applyAlignment="1" applyProtection="1">
      <alignment horizontal="center" vertical="center"/>
      <protection/>
    </xf>
    <xf numFmtId="0" fontId="0" fillId="38" borderId="44" xfId="59" applyFont="1" applyFill="1" applyBorder="1" applyAlignment="1" applyProtection="1">
      <alignment horizontal="right" vertical="center"/>
      <protection/>
    </xf>
    <xf numFmtId="0" fontId="0" fillId="38" borderId="45" xfId="59" applyFont="1" applyFill="1" applyBorder="1" applyAlignment="1" applyProtection="1">
      <alignment horizontal="right" vertical="center"/>
      <protection/>
    </xf>
    <xf numFmtId="0" fontId="50" fillId="33" borderId="47" xfId="0" applyFont="1" applyFill="1" applyBorder="1" applyAlignment="1" applyProtection="1">
      <alignment/>
      <protection/>
    </xf>
    <xf numFmtId="0" fontId="2" fillId="34" borderId="45" xfId="59" applyFont="1" applyFill="1" applyBorder="1" applyAlignment="1" applyProtection="1">
      <alignment horizontal="right" vertical="center"/>
      <protection/>
    </xf>
    <xf numFmtId="0" fontId="0" fillId="0" borderId="48" xfId="59" applyFont="1" applyFill="1" applyBorder="1" applyAlignment="1" applyProtection="1">
      <alignment horizontal="right" vertical="center"/>
      <protection/>
    </xf>
    <xf numFmtId="0" fontId="0" fillId="0" borderId="20" xfId="59" applyFont="1" applyFill="1" applyBorder="1" applyAlignment="1" applyProtection="1">
      <alignment horizontal="center" vertical="center"/>
      <protection/>
    </xf>
    <xf numFmtId="0" fontId="2" fillId="37" borderId="49" xfId="0" applyFont="1" applyFill="1" applyBorder="1" applyAlignment="1" applyProtection="1">
      <alignment horizontal="left" vertical="center"/>
      <protection/>
    </xf>
    <xf numFmtId="0" fontId="0" fillId="0" borderId="47" xfId="0" applyBorder="1" applyAlignment="1" applyProtection="1">
      <alignment/>
      <protection/>
    </xf>
    <xf numFmtId="0" fontId="2" fillId="36" borderId="47" xfId="59" applyFont="1" applyFill="1" applyBorder="1" applyAlignment="1" applyProtection="1">
      <alignment vertical="top"/>
      <protection/>
    </xf>
    <xf numFmtId="0" fontId="2" fillId="36" borderId="10" xfId="59" applyFont="1" applyFill="1" applyBorder="1" applyAlignment="1" applyProtection="1">
      <alignment horizontal="center" vertical="top"/>
      <protection/>
    </xf>
    <xf numFmtId="44" fontId="0" fillId="36" borderId="11" xfId="59" applyNumberFormat="1" applyFont="1" applyFill="1" applyBorder="1" applyAlignment="1" applyProtection="1">
      <alignment horizontal="center" vertical="top" wrapText="1"/>
      <protection/>
    </xf>
    <xf numFmtId="44" fontId="0" fillId="36" borderId="39" xfId="59" applyNumberFormat="1" applyFont="1" applyFill="1" applyBorder="1" applyAlignment="1" applyProtection="1">
      <alignment horizontal="center" vertical="top" wrapText="1"/>
      <protection/>
    </xf>
    <xf numFmtId="0" fontId="0" fillId="36" borderId="39" xfId="59" applyFont="1" applyFill="1" applyBorder="1" applyAlignment="1" applyProtection="1">
      <alignment horizontal="center" vertical="top" wrapText="1"/>
      <protection/>
    </xf>
    <xf numFmtId="0" fontId="50" fillId="33" borderId="49" xfId="59" applyFont="1" applyFill="1" applyBorder="1" applyAlignment="1" applyProtection="1">
      <alignment/>
      <protection/>
    </xf>
    <xf numFmtId="0" fontId="50" fillId="33" borderId="27" xfId="59" applyFont="1" applyFill="1" applyBorder="1" applyAlignment="1" applyProtection="1">
      <alignment horizontal="center"/>
      <protection/>
    </xf>
    <xf numFmtId="0" fontId="50" fillId="33" borderId="27" xfId="59" applyFont="1" applyFill="1" applyBorder="1" applyAlignment="1" applyProtection="1">
      <alignment/>
      <protection/>
    </xf>
    <xf numFmtId="0" fontId="50" fillId="33" borderId="50" xfId="59" applyFont="1" applyFill="1" applyBorder="1" applyAlignment="1" applyProtection="1">
      <alignment horizontal="left" wrapText="1"/>
      <protection/>
    </xf>
    <xf numFmtId="0" fontId="50" fillId="33" borderId="50" xfId="59" applyFont="1" applyFill="1" applyBorder="1" applyAlignment="1" applyProtection="1">
      <alignment horizontal="center"/>
      <protection/>
    </xf>
    <xf numFmtId="0" fontId="50" fillId="33" borderId="51" xfId="59" applyFont="1" applyFill="1" applyBorder="1" applyAlignment="1" applyProtection="1">
      <alignment horizontal="left"/>
      <protection/>
    </xf>
    <xf numFmtId="44" fontId="50" fillId="33" borderId="52" xfId="59" applyNumberFormat="1" applyFont="1" applyFill="1" applyBorder="1" applyAlignment="1" applyProtection="1">
      <alignment/>
      <protection/>
    </xf>
    <xf numFmtId="169" fontId="50" fillId="33" borderId="27" xfId="59" applyNumberFormat="1" applyFont="1" applyFill="1" applyBorder="1" applyAlignment="1" applyProtection="1">
      <alignment horizontal="center"/>
      <protection/>
    </xf>
    <xf numFmtId="0" fontId="52" fillId="0" borderId="0" xfId="0" applyFont="1" applyAlignment="1" applyProtection="1">
      <alignment/>
      <protection/>
    </xf>
    <xf numFmtId="0" fontId="52" fillId="0" borderId="0" xfId="0" applyFont="1" applyFill="1" applyAlignment="1" applyProtection="1">
      <alignment/>
      <protection/>
    </xf>
    <xf numFmtId="0" fontId="51" fillId="0" borderId="0" xfId="0" applyFont="1" applyAlignment="1" applyProtection="1">
      <alignment/>
      <protection/>
    </xf>
    <xf numFmtId="169" fontId="51" fillId="35" borderId="34" xfId="59" applyNumberFormat="1" applyFont="1" applyFill="1" applyBorder="1" applyAlignment="1" applyProtection="1">
      <alignment horizontal="center" vertical="center"/>
      <protection/>
    </xf>
    <xf numFmtId="0" fontId="0" fillId="0" borderId="0" xfId="59" applyFont="1" applyFill="1" applyBorder="1" applyAlignment="1" applyProtection="1">
      <alignment vertical="center"/>
      <protection/>
    </xf>
    <xf numFmtId="0" fontId="0" fillId="0" borderId="41" xfId="59" applyFont="1" applyFill="1" applyBorder="1" applyAlignment="1" applyProtection="1">
      <alignment horizontal="right" vertical="center"/>
      <protection/>
    </xf>
    <xf numFmtId="3" fontId="52" fillId="35" borderId="0" xfId="59" applyNumberFormat="1" applyFont="1" applyFill="1" applyBorder="1" applyAlignment="1" applyProtection="1">
      <alignment horizontal="left" vertical="center"/>
      <protection/>
    </xf>
    <xf numFmtId="169" fontId="0" fillId="39" borderId="53" xfId="59" applyNumberFormat="1" applyFont="1" applyFill="1" applyBorder="1" applyAlignment="1" applyProtection="1">
      <alignment horizontal="center" vertical="center"/>
      <protection/>
    </xf>
    <xf numFmtId="2" fontId="0" fillId="39" borderId="53" xfId="59" applyNumberFormat="1" applyFont="1" applyFill="1" applyBorder="1" applyAlignment="1" applyProtection="1">
      <alignment horizontal="center" vertical="center"/>
      <protection/>
    </xf>
    <xf numFmtId="169" fontId="0" fillId="39" borderId="54" xfId="59" applyNumberFormat="1" applyFont="1" applyFill="1" applyBorder="1" applyAlignment="1" applyProtection="1">
      <alignment horizontal="center" vertical="center"/>
      <protection/>
    </xf>
    <xf numFmtId="0" fontId="0" fillId="39" borderId="53" xfId="59" applyNumberFormat="1" applyFont="1" applyFill="1" applyBorder="1" applyAlignment="1" applyProtection="1">
      <alignment horizontal="center" vertical="center"/>
      <protection/>
    </xf>
    <xf numFmtId="0" fontId="0" fillId="39" borderId="55" xfId="59" applyNumberFormat="1" applyFont="1" applyFill="1" applyBorder="1" applyAlignment="1" applyProtection="1">
      <alignment horizontal="center" vertical="center"/>
      <protection/>
    </xf>
    <xf numFmtId="173" fontId="0" fillId="0" borderId="31" xfId="59" applyNumberFormat="1" applyFont="1" applyFill="1" applyBorder="1" applyAlignment="1" applyProtection="1">
      <alignment horizontal="center" vertical="center"/>
      <protection/>
    </xf>
    <xf numFmtId="0" fontId="4" fillId="0" borderId="32" xfId="59" applyFont="1" applyFill="1" applyBorder="1" applyAlignment="1" applyProtection="1">
      <alignment horizontal="center" vertical="center"/>
      <protection/>
    </xf>
    <xf numFmtId="0" fontId="0" fillId="0" borderId="14" xfId="59" applyFont="1" applyFill="1" applyBorder="1" applyAlignment="1" applyProtection="1">
      <alignment horizontal="right" vertical="center"/>
      <protection/>
    </xf>
    <xf numFmtId="0" fontId="0" fillId="0" borderId="56" xfId="59" applyFont="1" applyBorder="1" applyAlignment="1" applyProtection="1">
      <alignment horizontal="center" vertical="center"/>
      <protection/>
    </xf>
    <xf numFmtId="169" fontId="7" fillId="33" borderId="28" xfId="59" applyNumberFormat="1" applyFont="1" applyFill="1" applyBorder="1" applyAlignment="1" applyProtection="1">
      <alignment horizontal="center" vertical="center"/>
      <protection/>
    </xf>
    <xf numFmtId="169" fontId="0" fillId="34" borderId="57" xfId="59" applyNumberFormat="1" applyFont="1" applyFill="1" applyBorder="1" applyAlignment="1" applyProtection="1">
      <alignment horizontal="center" vertical="center"/>
      <protection/>
    </xf>
    <xf numFmtId="169" fontId="0" fillId="35" borderId="58" xfId="59" applyNumberFormat="1" applyFont="1" applyFill="1" applyBorder="1" applyAlignment="1" applyProtection="1">
      <alignment horizontal="center" vertical="center"/>
      <protection/>
    </xf>
    <xf numFmtId="169" fontId="7" fillId="33" borderId="57" xfId="59" applyNumberFormat="1" applyFont="1" applyFill="1" applyBorder="1" applyAlignment="1" applyProtection="1">
      <alignment horizontal="center" vertical="center"/>
      <protection/>
    </xf>
    <xf numFmtId="169" fontId="0" fillId="34" borderId="59" xfId="59" applyNumberFormat="1" applyFont="1" applyFill="1" applyBorder="1" applyAlignment="1" applyProtection="1">
      <alignment horizontal="center" vertical="center"/>
      <protection/>
    </xf>
    <xf numFmtId="0" fontId="2" fillId="34" borderId="57" xfId="59" applyFont="1" applyFill="1" applyBorder="1" applyAlignment="1" applyProtection="1">
      <alignment horizontal="center" vertical="center" wrapText="1"/>
      <protection/>
    </xf>
    <xf numFmtId="0" fontId="2" fillId="0" borderId="53" xfId="59" applyFont="1" applyFill="1" applyBorder="1" applyAlignment="1" applyProtection="1">
      <alignment horizontal="center" vertical="center" wrapText="1"/>
      <protection/>
    </xf>
    <xf numFmtId="0" fontId="0" fillId="0" borderId="53" xfId="59" applyNumberFormat="1" applyFont="1" applyFill="1" applyBorder="1" applyAlignment="1" applyProtection="1">
      <alignment horizontal="center" vertical="center"/>
      <protection/>
    </xf>
    <xf numFmtId="0" fontId="2" fillId="34" borderId="59" xfId="59" applyFont="1" applyFill="1" applyBorder="1" applyAlignment="1" applyProtection="1">
      <alignment horizontal="center" vertical="center" wrapText="1"/>
      <protection/>
    </xf>
    <xf numFmtId="169" fontId="7" fillId="33" borderId="56" xfId="0" applyNumberFormat="1" applyFont="1" applyFill="1" applyBorder="1" applyAlignment="1" applyProtection="1">
      <alignment horizontal="center" vertical="center"/>
      <protection/>
    </xf>
    <xf numFmtId="169" fontId="2" fillId="35" borderId="60" xfId="59" applyNumberFormat="1" applyFont="1" applyFill="1" applyBorder="1" applyAlignment="1" applyProtection="1">
      <alignment horizontal="center" vertical="center"/>
      <protection/>
    </xf>
    <xf numFmtId="169" fontId="2" fillId="0" borderId="0" xfId="59" applyNumberFormat="1"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61" xfId="59" applyFont="1" applyFill="1" applyBorder="1" applyAlignment="1" applyProtection="1">
      <alignment horizontal="right" vertical="center"/>
      <protection/>
    </xf>
    <xf numFmtId="44" fontId="0" fillId="0" borderId="22" xfId="59" applyNumberFormat="1" applyFont="1" applyFill="1" applyBorder="1" applyAlignment="1" applyProtection="1">
      <alignment horizontal="right" vertical="center"/>
      <protection/>
    </xf>
    <xf numFmtId="169" fontId="0" fillId="39" borderId="62" xfId="59" applyNumberFormat="1" applyFont="1" applyFill="1" applyBorder="1" applyAlignment="1" applyProtection="1">
      <alignment horizontal="center" vertical="center"/>
      <protection/>
    </xf>
    <xf numFmtId="169" fontId="0" fillId="34" borderId="16" xfId="59" applyNumberFormat="1" applyFont="1" applyFill="1" applyBorder="1" applyAlignment="1" applyProtection="1">
      <alignment vertical="center"/>
      <protection/>
    </xf>
    <xf numFmtId="169" fontId="0" fillId="0" borderId="40" xfId="59" applyNumberFormat="1" applyFont="1" applyBorder="1" applyAlignment="1" applyProtection="1">
      <alignment vertical="center"/>
      <protection/>
    </xf>
    <xf numFmtId="44" fontId="0" fillId="35" borderId="22" xfId="59" applyNumberFormat="1" applyFont="1" applyFill="1" applyBorder="1" applyAlignment="1" applyProtection="1">
      <alignment vertical="center"/>
      <protection/>
    </xf>
    <xf numFmtId="2" fontId="0" fillId="0" borderId="62" xfId="59" applyNumberFormat="1" applyFont="1" applyFill="1" applyBorder="1" applyAlignment="1" applyProtection="1">
      <alignment horizontal="center" vertical="center"/>
      <protection/>
    </xf>
    <xf numFmtId="2" fontId="0" fillId="39" borderId="62" xfId="59" applyNumberFormat="1" applyFont="1" applyFill="1" applyBorder="1" applyAlignment="1" applyProtection="1">
      <alignment horizontal="center" vertical="center"/>
      <protection/>
    </xf>
    <xf numFmtId="169" fontId="0" fillId="39" borderId="63" xfId="59" applyNumberFormat="1" applyFont="1" applyFill="1" applyBorder="1" applyAlignment="1" applyProtection="1">
      <alignment horizontal="center" vertical="center"/>
      <protection/>
    </xf>
    <xf numFmtId="0" fontId="2" fillId="0" borderId="62" xfId="59" applyFont="1" applyFill="1" applyBorder="1" applyAlignment="1" applyProtection="1">
      <alignment horizontal="center" vertical="center" wrapText="1"/>
      <protection/>
    </xf>
    <xf numFmtId="0" fontId="0" fillId="0" borderId="14" xfId="59" applyFont="1" applyFill="1" applyBorder="1" applyAlignment="1" applyProtection="1">
      <alignment horizontal="left" vertical="center"/>
      <protection/>
    </xf>
    <xf numFmtId="169" fontId="0" fillId="35" borderId="34" xfId="59" applyNumberFormat="1" applyFont="1" applyFill="1" applyBorder="1" applyAlignment="1" applyProtection="1">
      <alignment horizontal="left" vertical="center"/>
      <protection/>
    </xf>
    <xf numFmtId="0" fontId="0" fillId="0" borderId="0" xfId="59" applyFont="1" applyAlignment="1" applyProtection="1">
      <alignment horizontal="left" vertical="center"/>
      <protection/>
    </xf>
    <xf numFmtId="0" fontId="52"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0" borderId="0" xfId="59" applyFont="1" applyAlignment="1" applyProtection="1">
      <alignment vertical="center"/>
      <protection/>
    </xf>
    <xf numFmtId="0" fontId="0" fillId="35" borderId="0" xfId="59" applyFont="1" applyFill="1" applyBorder="1" applyAlignment="1" applyProtection="1">
      <alignment horizontal="left" vertical="top"/>
      <protection/>
    </xf>
    <xf numFmtId="0" fontId="0" fillId="35" borderId="64" xfId="59" applyFont="1" applyFill="1" applyBorder="1" applyAlignment="1" applyProtection="1">
      <alignment horizontal="left" vertical="top"/>
      <protection/>
    </xf>
    <xf numFmtId="0" fontId="0" fillId="39" borderId="54" xfId="59" applyNumberFormat="1" applyFont="1" applyFill="1" applyBorder="1" applyAlignment="1" applyProtection="1">
      <alignment horizontal="center" vertical="center"/>
      <protection/>
    </xf>
    <xf numFmtId="0" fontId="2" fillId="34" borderId="13" xfId="59" applyFont="1" applyFill="1" applyBorder="1" applyAlignment="1" applyProtection="1">
      <alignment horizontal="left" vertical="center" wrapText="1"/>
      <protection/>
    </xf>
    <xf numFmtId="0" fontId="0" fillId="0" borderId="22" xfId="59" applyFont="1" applyFill="1" applyBorder="1" applyAlignment="1" applyProtection="1">
      <alignment horizontal="left" vertical="center" wrapText="1"/>
      <protection/>
    </xf>
    <xf numFmtId="0" fontId="2" fillId="35" borderId="14" xfId="59" applyFont="1" applyFill="1" applyBorder="1" applyAlignment="1" applyProtection="1">
      <alignment horizontal="left" vertical="top" indent="1"/>
      <protection/>
    </xf>
    <xf numFmtId="0" fontId="0" fillId="0" borderId="0" xfId="59" applyProtection="1">
      <alignment/>
      <protection/>
    </xf>
    <xf numFmtId="44" fontId="0" fillId="0" borderId="0" xfId="59" applyNumberFormat="1" applyProtection="1">
      <alignment/>
      <protection/>
    </xf>
    <xf numFmtId="44" fontId="50" fillId="33" borderId="52" xfId="59" applyNumberFormat="1" applyFont="1" applyFill="1" applyBorder="1" applyAlignment="1" applyProtection="1">
      <alignment horizontal="center"/>
      <protection/>
    </xf>
    <xf numFmtId="44" fontId="0" fillId="34" borderId="13" xfId="59" applyNumberFormat="1" applyFont="1" applyFill="1" applyBorder="1" applyAlignment="1" applyProtection="1">
      <alignment horizontal="center" vertical="center"/>
      <protection/>
    </xf>
    <xf numFmtId="44" fontId="0" fillId="40" borderId="26" xfId="59" applyNumberFormat="1" applyFont="1" applyFill="1" applyBorder="1" applyAlignment="1" applyProtection="1">
      <alignment horizontal="center" vertical="center"/>
      <protection/>
    </xf>
    <xf numFmtId="44" fontId="0" fillId="35" borderId="22" xfId="59" applyNumberFormat="1" applyFont="1" applyFill="1" applyBorder="1" applyAlignment="1" applyProtection="1">
      <alignment horizontal="center" vertical="center"/>
      <protection/>
    </xf>
    <xf numFmtId="44" fontId="0" fillId="40" borderId="31" xfId="59" applyNumberFormat="1" applyFont="1" applyFill="1" applyBorder="1" applyAlignment="1" applyProtection="1">
      <alignment horizontal="center" vertical="center"/>
      <protection/>
    </xf>
    <xf numFmtId="0" fontId="0" fillId="0" borderId="37" xfId="59" applyFont="1" applyFill="1" applyBorder="1" applyAlignment="1" applyProtection="1">
      <alignment horizontal="left" vertical="center"/>
      <protection/>
    </xf>
    <xf numFmtId="44" fontId="2" fillId="35" borderId="18" xfId="59" applyNumberFormat="1" applyFont="1" applyFill="1" applyBorder="1" applyAlignment="1" applyProtection="1">
      <alignment horizontal="center" vertical="center"/>
      <protection/>
    </xf>
    <xf numFmtId="44" fontId="7" fillId="33" borderId="17" xfId="59" applyNumberFormat="1" applyFont="1" applyFill="1" applyBorder="1" applyAlignment="1" applyProtection="1">
      <alignment horizontal="center"/>
      <protection/>
    </xf>
    <xf numFmtId="0" fontId="2" fillId="0" borderId="44" xfId="59" applyFont="1" applyFill="1" applyBorder="1" applyAlignment="1" applyProtection="1">
      <alignment horizontal="right" vertical="center"/>
      <protection/>
    </xf>
    <xf numFmtId="0" fontId="0" fillId="0" borderId="22" xfId="59" applyFont="1" applyFill="1" applyBorder="1" applyAlignment="1" applyProtection="1">
      <alignment vertical="center" wrapText="1"/>
      <protection/>
    </xf>
    <xf numFmtId="44" fontId="0" fillId="0" borderId="22" xfId="59" applyNumberFormat="1" applyFont="1" applyFill="1" applyBorder="1" applyAlignment="1" applyProtection="1">
      <alignment horizontal="center" vertical="center"/>
      <protection/>
    </xf>
    <xf numFmtId="0" fontId="2" fillId="35" borderId="14" xfId="59" applyFont="1" applyFill="1" applyBorder="1" applyAlignment="1" applyProtection="1">
      <alignment horizontal="right" vertical="center"/>
      <protection/>
    </xf>
    <xf numFmtId="0" fontId="0" fillId="0" borderId="0" xfId="59" applyFont="1" applyBorder="1" applyAlignment="1" applyProtection="1">
      <alignment horizontal="right" vertical="center"/>
      <protection/>
    </xf>
    <xf numFmtId="0" fontId="0" fillId="38" borderId="22" xfId="59" applyFont="1" applyFill="1" applyBorder="1" applyAlignment="1" applyProtection="1">
      <alignment horizontal="right" vertical="center" wrapText="1"/>
      <protection/>
    </xf>
    <xf numFmtId="0" fontId="0" fillId="0" borderId="35" xfId="0" applyFont="1" applyFill="1" applyBorder="1" applyAlignment="1" applyProtection="1">
      <alignment vertical="center"/>
      <protection/>
    </xf>
    <xf numFmtId="0" fontId="0" fillId="38" borderId="41" xfId="59" applyFont="1" applyFill="1" applyBorder="1" applyAlignment="1" applyProtection="1">
      <alignment vertical="center"/>
      <protection/>
    </xf>
    <xf numFmtId="0" fontId="0" fillId="38" borderId="41" xfId="59" applyFont="1" applyFill="1" applyBorder="1" applyAlignment="1" applyProtection="1">
      <alignment horizontal="right" vertical="center" wrapText="1"/>
      <protection/>
    </xf>
    <xf numFmtId="0" fontId="0" fillId="0" borderId="42" xfId="0" applyFont="1" applyFill="1" applyBorder="1" applyAlignment="1" applyProtection="1">
      <alignment vertical="center"/>
      <protection/>
    </xf>
    <xf numFmtId="0" fontId="0" fillId="38" borderId="0" xfId="59" applyFont="1" applyFill="1" applyBorder="1" applyAlignment="1" applyProtection="1">
      <alignment vertical="center"/>
      <protection/>
    </xf>
    <xf numFmtId="0" fontId="0" fillId="38" borderId="0" xfId="59" applyFont="1" applyFill="1" applyBorder="1" applyAlignment="1" applyProtection="1">
      <alignment horizontal="right" vertical="center" wrapText="1"/>
      <protection/>
    </xf>
    <xf numFmtId="0" fontId="0" fillId="0" borderId="0" xfId="0" applyFont="1" applyFill="1" applyBorder="1" applyAlignment="1" applyProtection="1">
      <alignment vertical="center"/>
      <protection/>
    </xf>
    <xf numFmtId="0" fontId="0" fillId="0" borderId="65" xfId="59" applyFont="1" applyFill="1" applyBorder="1" applyAlignment="1" applyProtection="1">
      <alignment horizontal="left" vertical="center"/>
      <protection/>
    </xf>
    <xf numFmtId="0" fontId="0" fillId="0" borderId="22" xfId="59" applyFont="1" applyFill="1" applyBorder="1" applyAlignment="1" applyProtection="1">
      <alignment horizontal="right" vertical="center" wrapText="1"/>
      <protection/>
    </xf>
    <xf numFmtId="0" fontId="4" fillId="0" borderId="35" xfId="0" applyFont="1" applyFill="1" applyBorder="1" applyAlignment="1" applyProtection="1">
      <alignment vertical="center"/>
      <protection/>
    </xf>
    <xf numFmtId="0" fontId="0" fillId="0" borderId="35" xfId="59" applyFont="1" applyFill="1" applyBorder="1" applyAlignment="1" applyProtection="1">
      <alignment horizontal="right" vertical="center" wrapText="1"/>
      <protection/>
    </xf>
    <xf numFmtId="44" fontId="0" fillId="40" borderId="37" xfId="59" applyNumberFormat="1" applyFont="1" applyFill="1" applyBorder="1" applyAlignment="1" applyProtection="1">
      <alignment horizontal="center" vertical="center"/>
      <protection/>
    </xf>
    <xf numFmtId="0" fontId="0" fillId="0" borderId="0" xfId="59" applyFont="1" applyFill="1" applyBorder="1" applyAlignment="1" applyProtection="1">
      <alignment horizontal="right" vertical="center" wrapText="1"/>
      <protection/>
    </xf>
    <xf numFmtId="0" fontId="0" fillId="0" borderId="47" xfId="59" applyFont="1" applyFill="1" applyBorder="1" applyAlignment="1" applyProtection="1">
      <alignment horizontal="right" vertical="center"/>
      <protection/>
    </xf>
    <xf numFmtId="44" fontId="0" fillId="40" borderId="38" xfId="59" applyNumberFormat="1" applyFont="1" applyFill="1" applyBorder="1" applyAlignment="1" applyProtection="1">
      <alignment horizontal="center" vertical="center"/>
      <protection/>
    </xf>
    <xf numFmtId="2" fontId="0" fillId="0" borderId="0" xfId="59" applyNumberFormat="1" applyFont="1" applyFill="1" applyBorder="1" applyAlignment="1" applyProtection="1">
      <alignment horizontal="right" vertical="center"/>
      <protection/>
    </xf>
    <xf numFmtId="0" fontId="0" fillId="35" borderId="0" xfId="59" applyFont="1" applyFill="1" applyBorder="1" applyProtection="1">
      <alignment/>
      <protection/>
    </xf>
    <xf numFmtId="44" fontId="0" fillId="40" borderId="41" xfId="59" applyNumberFormat="1" applyFont="1" applyFill="1" applyBorder="1" applyAlignment="1" applyProtection="1">
      <alignment horizontal="center" vertical="center"/>
      <protection/>
    </xf>
    <xf numFmtId="0" fontId="0" fillId="35" borderId="0" xfId="59" applyFont="1" applyFill="1" applyAlignment="1" applyProtection="1">
      <alignment vertical="center"/>
      <protection/>
    </xf>
    <xf numFmtId="0" fontId="0" fillId="0" borderId="41" xfId="59" applyFont="1" applyFill="1" applyBorder="1" applyAlignment="1" applyProtection="1">
      <alignment horizontal="left"/>
      <protection/>
    </xf>
    <xf numFmtId="0" fontId="51" fillId="35" borderId="0" xfId="59" applyFont="1" applyFill="1" applyProtection="1">
      <alignment/>
      <protection/>
    </xf>
    <xf numFmtId="44" fontId="50" fillId="33" borderId="39" xfId="0" applyNumberFormat="1" applyFont="1" applyFill="1" applyBorder="1" applyAlignment="1" applyProtection="1">
      <alignment horizontal="center"/>
      <protection/>
    </xf>
    <xf numFmtId="0" fontId="0" fillId="38" borderId="22" xfId="59" applyFont="1" applyFill="1" applyBorder="1" applyAlignment="1" applyProtection="1">
      <alignment horizontal="left"/>
      <protection/>
    </xf>
    <xf numFmtId="0" fontId="0" fillId="38" borderId="14" xfId="59" applyFont="1" applyFill="1" applyBorder="1" applyAlignment="1" applyProtection="1">
      <alignment horizontal="right" vertical="center"/>
      <protection/>
    </xf>
    <xf numFmtId="2" fontId="0" fillId="38" borderId="0" xfId="59" applyNumberFormat="1" applyFont="1" applyFill="1" applyBorder="1" applyAlignment="1" applyProtection="1">
      <alignment horizontal="right" vertical="center"/>
      <protection/>
    </xf>
    <xf numFmtId="44" fontId="0" fillId="40" borderId="43" xfId="59" applyNumberFormat="1" applyFont="1" applyFill="1" applyBorder="1" applyAlignment="1" applyProtection="1">
      <alignment horizontal="center" vertical="center"/>
      <protection/>
    </xf>
    <xf numFmtId="2" fontId="0" fillId="0" borderId="41" xfId="59" applyNumberFormat="1" applyFont="1" applyFill="1" applyBorder="1" applyAlignment="1" applyProtection="1">
      <alignment horizontal="right" vertical="center"/>
      <protection/>
    </xf>
    <xf numFmtId="0" fontId="2" fillId="37" borderId="27" xfId="0" applyFont="1" applyFill="1" applyBorder="1" applyAlignment="1" applyProtection="1">
      <alignment horizontal="center" vertical="center"/>
      <protection/>
    </xf>
    <xf numFmtId="0" fontId="2" fillId="37" borderId="27" xfId="0" applyFont="1" applyFill="1" applyBorder="1" applyAlignment="1" applyProtection="1">
      <alignment horizontal="left" vertical="center"/>
      <protection/>
    </xf>
    <xf numFmtId="0" fontId="2" fillId="37" borderId="49" xfId="59" applyFont="1" applyFill="1" applyBorder="1" applyAlignment="1" applyProtection="1">
      <alignment horizontal="left" vertical="center"/>
      <protection/>
    </xf>
    <xf numFmtId="0" fontId="2" fillId="37" borderId="27" xfId="59" applyFont="1" applyFill="1" applyBorder="1" applyAlignment="1" applyProtection="1">
      <alignment horizontal="center" vertical="center"/>
      <protection/>
    </xf>
    <xf numFmtId="0" fontId="2" fillId="37" borderId="27" xfId="59" applyFont="1" applyFill="1" applyBorder="1" applyAlignment="1" applyProtection="1">
      <alignment horizontal="left" vertical="center"/>
      <protection/>
    </xf>
    <xf numFmtId="0" fontId="2" fillId="35" borderId="27" xfId="59" applyFont="1" applyFill="1" applyBorder="1" applyAlignment="1" applyProtection="1">
      <alignment horizontal="left" vertical="center"/>
      <protection/>
    </xf>
    <xf numFmtId="44" fontId="2" fillId="37" borderId="27" xfId="59" applyNumberFormat="1" applyFont="1" applyFill="1" applyBorder="1" applyAlignment="1" applyProtection="1">
      <alignment horizontal="left" vertical="center"/>
      <protection/>
    </xf>
    <xf numFmtId="0" fontId="0" fillId="0" borderId="43" xfId="60" applyBorder="1" applyAlignment="1" applyProtection="1">
      <alignment horizontal="left" vertical="center"/>
      <protection/>
    </xf>
    <xf numFmtId="0" fontId="0" fillId="0" borderId="0" xfId="60" applyBorder="1" applyAlignment="1" applyProtection="1">
      <alignment horizontal="center" vertical="center"/>
      <protection/>
    </xf>
    <xf numFmtId="0" fontId="0" fillId="0" borderId="0" xfId="60" applyBorder="1" applyAlignment="1" applyProtection="1">
      <alignment horizontal="left" vertical="center"/>
      <protection/>
    </xf>
    <xf numFmtId="44" fontId="0" fillId="0" borderId="0" xfId="60" applyNumberFormat="1" applyBorder="1" applyAlignment="1" applyProtection="1">
      <alignment horizontal="left" vertical="center"/>
      <protection/>
    </xf>
    <xf numFmtId="0" fontId="2" fillId="37" borderId="15" xfId="59" applyFont="1" applyFill="1" applyBorder="1" applyAlignment="1" applyProtection="1">
      <alignment horizontal="left" vertical="center"/>
      <protection/>
    </xf>
    <xf numFmtId="0" fontId="2" fillId="37" borderId="16" xfId="59" applyFont="1" applyFill="1" applyBorder="1" applyAlignment="1" applyProtection="1">
      <alignment horizontal="center" vertical="center"/>
      <protection/>
    </xf>
    <xf numFmtId="0" fontId="6" fillId="35" borderId="14" xfId="59" applyFont="1" applyFill="1" applyBorder="1" applyAlignment="1" applyProtection="1">
      <alignment horizontal="left"/>
      <protection/>
    </xf>
    <xf numFmtId="0" fontId="6" fillId="35" borderId="0" xfId="59" applyFont="1" applyFill="1" applyBorder="1" applyAlignment="1" applyProtection="1">
      <alignment horizontal="left"/>
      <protection/>
    </xf>
    <xf numFmtId="0" fontId="6" fillId="35" borderId="64" xfId="59" applyFont="1" applyFill="1" applyBorder="1" applyAlignment="1" applyProtection="1">
      <alignment horizontal="left"/>
      <protection/>
    </xf>
    <xf numFmtId="0" fontId="0" fillId="0" borderId="37" xfId="59" applyFont="1" applyFill="1" applyBorder="1" applyAlignment="1" applyProtection="1">
      <alignment horizontal="left" vertical="center" wrapText="1"/>
      <protection/>
    </xf>
    <xf numFmtId="0" fontId="0" fillId="0" borderId="32" xfId="59" applyFont="1" applyFill="1" applyBorder="1" applyAlignment="1" applyProtection="1">
      <alignment horizontal="left" vertical="center" wrapText="1"/>
      <protection/>
    </xf>
    <xf numFmtId="0" fontId="0" fillId="0" borderId="10" xfId="59" applyFont="1" applyFill="1" applyBorder="1" applyAlignment="1" applyProtection="1">
      <alignment horizontal="left" vertical="center" wrapText="1"/>
      <protection/>
    </xf>
    <xf numFmtId="0" fontId="0" fillId="0" borderId="12" xfId="59" applyFont="1" applyFill="1" applyBorder="1" applyAlignment="1" applyProtection="1">
      <alignment horizontal="left" vertical="center" wrapText="1"/>
      <protection/>
    </xf>
    <xf numFmtId="0" fontId="0" fillId="35" borderId="0" xfId="59" applyFont="1" applyFill="1" applyBorder="1" applyAlignment="1" applyProtection="1">
      <alignment horizontal="left" vertical="top"/>
      <protection/>
    </xf>
    <xf numFmtId="0" fontId="0" fillId="35" borderId="64" xfId="59" applyFont="1" applyFill="1" applyBorder="1" applyAlignment="1" applyProtection="1">
      <alignment horizontal="left" vertical="top"/>
      <protection/>
    </xf>
    <xf numFmtId="0" fontId="2" fillId="36" borderId="49" xfId="59" applyFont="1" applyFill="1" applyBorder="1" applyAlignment="1" applyProtection="1">
      <alignment horizontal="center" vertical="center" wrapText="1"/>
      <protection/>
    </xf>
    <xf numFmtId="0" fontId="2" fillId="36" borderId="27" xfId="59" applyFont="1" applyFill="1" applyBorder="1" applyAlignment="1" applyProtection="1">
      <alignment horizontal="center" vertical="center" wrapText="1"/>
      <protection/>
    </xf>
    <xf numFmtId="0" fontId="5" fillId="0" borderId="47" xfId="59" applyFont="1" applyBorder="1" applyAlignment="1" applyProtection="1">
      <alignment horizontal="center" vertical="center" wrapText="1"/>
      <protection/>
    </xf>
    <xf numFmtId="0" fontId="5" fillId="0" borderId="10" xfId="59" applyFont="1" applyBorder="1" applyAlignment="1" applyProtection="1">
      <alignment horizontal="center" vertical="center" wrapText="1"/>
      <protection/>
    </xf>
    <xf numFmtId="0" fontId="0" fillId="39" borderId="54" xfId="59" applyNumberFormat="1" applyFont="1" applyFill="1" applyBorder="1" applyAlignment="1" applyProtection="1">
      <alignment horizontal="center" vertical="center"/>
      <protection/>
    </xf>
    <xf numFmtId="0" fontId="0" fillId="39" borderId="66" xfId="59" applyNumberFormat="1" applyFont="1" applyFill="1" applyBorder="1" applyAlignment="1" applyProtection="1">
      <alignment horizontal="center" vertical="center"/>
      <protection/>
    </xf>
    <xf numFmtId="44" fontId="0" fillId="0" borderId="26" xfId="59" applyNumberFormat="1" applyFont="1" applyFill="1" applyBorder="1" applyAlignment="1" applyProtection="1">
      <alignment horizontal="right" vertical="center"/>
      <protection/>
    </xf>
    <xf numFmtId="44" fontId="0" fillId="0" borderId="37" xfId="59" applyNumberFormat="1" applyFont="1" applyFill="1" applyBorder="1" applyAlignment="1" applyProtection="1">
      <alignment horizontal="right" vertical="center"/>
      <protection/>
    </xf>
    <xf numFmtId="44" fontId="0" fillId="0" borderId="32" xfId="59" applyNumberFormat="1" applyFont="1" applyFill="1" applyBorder="1" applyAlignment="1" applyProtection="1">
      <alignment horizontal="right" vertical="center"/>
      <protection/>
    </xf>
    <xf numFmtId="44" fontId="0" fillId="0" borderId="39" xfId="59" applyNumberFormat="1" applyFont="1" applyFill="1" applyBorder="1" applyAlignment="1" applyProtection="1">
      <alignment horizontal="right" vertical="center"/>
      <protection/>
    </xf>
    <xf numFmtId="44" fontId="0" fillId="0" borderId="10" xfId="59" applyNumberFormat="1" applyFont="1" applyFill="1" applyBorder="1" applyAlignment="1" applyProtection="1">
      <alignment horizontal="right" vertical="center"/>
      <protection/>
    </xf>
    <xf numFmtId="44" fontId="0" fillId="0" borderId="12" xfId="59" applyNumberFormat="1" applyFont="1" applyFill="1" applyBorder="1" applyAlignment="1" applyProtection="1">
      <alignment horizontal="right" vertical="center"/>
      <protection/>
    </xf>
    <xf numFmtId="0" fontId="3" fillId="36" borderId="15" xfId="59" applyFont="1" applyFill="1" applyBorder="1" applyAlignment="1" applyProtection="1">
      <alignment horizontal="center" vertical="center"/>
      <protection/>
    </xf>
    <xf numFmtId="0" fontId="3" fillId="36" borderId="16" xfId="59" applyFont="1" applyFill="1" applyBorder="1" applyAlignment="1" applyProtection="1">
      <alignment horizontal="center" vertical="center"/>
      <protection/>
    </xf>
    <xf numFmtId="0" fontId="3" fillId="36" borderId="57" xfId="59" applyFont="1" applyFill="1" applyBorder="1" applyAlignment="1" applyProtection="1">
      <alignment horizontal="center" vertical="center"/>
      <protection/>
    </xf>
    <xf numFmtId="0" fontId="0" fillId="35" borderId="14" xfId="59" applyFont="1" applyFill="1" applyBorder="1" applyAlignment="1" applyProtection="1">
      <alignment horizontal="left" vertical="top"/>
      <protection/>
    </xf>
    <xf numFmtId="0" fontId="0" fillId="35" borderId="0" xfId="59" applyFont="1" applyFill="1" applyBorder="1" applyAlignment="1" applyProtection="1">
      <alignment horizontal="left" vertical="top" wrapText="1"/>
      <protection/>
    </xf>
    <xf numFmtId="0" fontId="0" fillId="35" borderId="64" xfId="59" applyFont="1" applyFill="1" applyBorder="1" applyAlignment="1" applyProtection="1">
      <alignment horizontal="left" vertical="top" wrapText="1"/>
      <protection/>
    </xf>
    <xf numFmtId="0" fontId="0" fillId="0" borderId="0" xfId="60" applyFont="1" applyFill="1" applyBorder="1" applyAlignment="1" applyProtection="1">
      <alignment horizontal="center" vertical="center"/>
      <protection/>
    </xf>
    <xf numFmtId="0" fontId="2" fillId="34" borderId="13" xfId="59" applyFont="1" applyFill="1" applyBorder="1" applyAlignment="1" applyProtection="1">
      <alignment horizontal="left" vertical="center" wrapText="1"/>
      <protection/>
    </xf>
    <xf numFmtId="0" fontId="0" fillId="0" borderId="0" xfId="59" applyFont="1" applyFill="1" applyBorder="1" applyAlignment="1" applyProtection="1">
      <alignment horizontal="left" vertical="center" wrapText="1"/>
      <protection/>
    </xf>
    <xf numFmtId="0" fontId="0" fillId="0" borderId="34" xfId="59" applyFont="1" applyFill="1" applyBorder="1" applyAlignment="1" applyProtection="1">
      <alignment horizontal="left" vertical="center" wrapText="1"/>
      <protection/>
    </xf>
    <xf numFmtId="0" fontId="0" fillId="0" borderId="10" xfId="60" applyFont="1" applyBorder="1" applyAlignment="1" applyProtection="1">
      <alignment horizontal="center" vertical="center"/>
      <protection/>
    </xf>
    <xf numFmtId="0" fontId="0" fillId="0" borderId="56" xfId="60" applyFont="1" applyBorder="1" applyAlignment="1" applyProtection="1">
      <alignment horizontal="center" vertical="center"/>
      <protection/>
    </xf>
    <xf numFmtId="0" fontId="4" fillId="0" borderId="31" xfId="59" applyFont="1" applyFill="1" applyBorder="1" applyAlignment="1" applyProtection="1">
      <alignment horizontal="center" vertical="center"/>
      <protection/>
    </xf>
    <xf numFmtId="0" fontId="4" fillId="0" borderId="22" xfId="59" applyFont="1" applyFill="1" applyBorder="1" applyAlignment="1" applyProtection="1">
      <alignment horizontal="center" vertical="center"/>
      <protection/>
    </xf>
    <xf numFmtId="0" fontId="4" fillId="0" borderId="35" xfId="59" applyFont="1" applyFill="1" applyBorder="1" applyAlignment="1" applyProtection="1">
      <alignment horizontal="center" vertical="center"/>
      <protection/>
    </xf>
    <xf numFmtId="44" fontId="0" fillId="40" borderId="19" xfId="59" applyNumberFormat="1" applyFont="1" applyFill="1" applyBorder="1" applyAlignment="1" applyProtection="1">
      <alignment horizontal="center" vertical="center"/>
      <protection/>
    </xf>
    <xf numFmtId="44" fontId="0" fillId="40" borderId="40" xfId="59" applyNumberFormat="1" applyFont="1" applyFill="1" applyBorder="1" applyAlignment="1" applyProtection="1">
      <alignment horizontal="center" vertical="center"/>
      <protection/>
    </xf>
    <xf numFmtId="44" fontId="0" fillId="0" borderId="19" xfId="59" applyNumberFormat="1" applyFont="1" applyBorder="1" applyAlignment="1" applyProtection="1">
      <alignment horizontal="center" vertical="center"/>
      <protection/>
    </xf>
    <xf numFmtId="44" fontId="0" fillId="0" borderId="40" xfId="59" applyNumberFormat="1" applyFont="1" applyBorder="1" applyAlignment="1" applyProtection="1">
      <alignment horizontal="center" vertical="center"/>
      <protection/>
    </xf>
    <xf numFmtId="0" fontId="4" fillId="0" borderId="32" xfId="59" applyFont="1" applyFill="1" applyBorder="1" applyAlignment="1" applyProtection="1">
      <alignment horizontal="center" vertical="center"/>
      <protection/>
    </xf>
    <xf numFmtId="0" fontId="4" fillId="0" borderId="42" xfId="59" applyFont="1" applyFill="1" applyBorder="1" applyAlignment="1" applyProtection="1">
      <alignment horizontal="center" vertical="center"/>
      <protection/>
    </xf>
    <xf numFmtId="0" fontId="0" fillId="0" borderId="22" xfId="59" applyFont="1" applyFill="1" applyBorder="1" applyAlignment="1" applyProtection="1">
      <alignment horizontal="left" vertical="center" wrapText="1"/>
      <protection/>
    </xf>
    <xf numFmtId="0" fontId="0" fillId="0" borderId="35" xfId="59" applyFont="1" applyFill="1" applyBorder="1" applyAlignment="1" applyProtection="1">
      <alignment horizontal="left" vertical="center" wrapText="1"/>
      <protection/>
    </xf>
    <xf numFmtId="0" fontId="2" fillId="36" borderId="24" xfId="59" applyFont="1" applyFill="1" applyBorder="1" applyAlignment="1" applyProtection="1">
      <alignment horizontal="center" vertical="top" wrapText="1"/>
      <protection/>
    </xf>
    <xf numFmtId="0" fontId="2" fillId="36" borderId="11" xfId="59" applyFont="1" applyFill="1" applyBorder="1" applyAlignment="1" applyProtection="1">
      <alignment horizontal="center" vertical="top" wrapText="1"/>
      <protection/>
    </xf>
    <xf numFmtId="173" fontId="0" fillId="0" borderId="31" xfId="59" applyNumberFormat="1" applyFont="1" applyFill="1" applyBorder="1" applyAlignment="1" applyProtection="1">
      <alignment horizontal="center" vertical="center"/>
      <protection/>
    </xf>
    <xf numFmtId="173" fontId="0" fillId="0" borderId="22" xfId="59" applyNumberFormat="1" applyFont="1" applyFill="1" applyBorder="1" applyAlignment="1" applyProtection="1">
      <alignment horizontal="center" vertical="center"/>
      <protection/>
    </xf>
    <xf numFmtId="173" fontId="0" fillId="0" borderId="35" xfId="59" applyNumberFormat="1" applyFont="1" applyFill="1" applyBorder="1" applyAlignment="1" applyProtection="1">
      <alignment horizontal="center" vertical="center"/>
      <protection/>
    </xf>
    <xf numFmtId="44" fontId="0" fillId="0" borderId="31" xfId="59" applyNumberFormat="1" applyFont="1" applyBorder="1" applyAlignment="1" applyProtection="1">
      <alignment horizontal="center" vertical="center"/>
      <protection/>
    </xf>
    <xf numFmtId="44" fontId="0" fillId="0" borderId="22" xfId="59" applyNumberFormat="1" applyFont="1" applyBorder="1" applyAlignment="1" applyProtection="1">
      <alignment horizontal="center" vertical="center"/>
      <protection/>
    </xf>
    <xf numFmtId="44" fontId="0" fillId="0" borderId="35" xfId="59" applyNumberFormat="1" applyFont="1" applyBorder="1" applyAlignment="1" applyProtection="1">
      <alignment horizontal="center" vertical="center"/>
      <protection/>
    </xf>
    <xf numFmtId="173" fontId="0" fillId="0" borderId="26" xfId="59" applyNumberFormat="1" applyFont="1" applyFill="1" applyBorder="1" applyAlignment="1" applyProtection="1">
      <alignment horizontal="center" vertical="center"/>
      <protection/>
    </xf>
    <xf numFmtId="173" fontId="0" fillId="0" borderId="33" xfId="59" applyNumberFormat="1" applyFont="1" applyFill="1" applyBorder="1" applyAlignment="1" applyProtection="1">
      <alignment horizontal="center" vertical="center"/>
      <protection/>
    </xf>
    <xf numFmtId="0" fontId="2" fillId="36" borderId="25" xfId="59" applyFont="1" applyFill="1" applyBorder="1" applyAlignment="1" applyProtection="1">
      <alignment horizontal="left" vertical="top"/>
      <protection/>
    </xf>
    <xf numFmtId="0" fontId="2" fillId="36" borderId="12" xfId="59" applyFont="1" applyFill="1" applyBorder="1" applyAlignment="1" applyProtection="1">
      <alignment horizontal="left" vertical="top"/>
      <protection/>
    </xf>
    <xf numFmtId="44" fontId="7" fillId="0" borderId="27" xfId="59" applyNumberFormat="1" applyFont="1" applyBorder="1" applyAlignment="1" applyProtection="1">
      <alignment horizontal="center" vertical="center"/>
      <protection/>
    </xf>
    <xf numFmtId="44" fontId="7" fillId="0" borderId="28" xfId="59" applyNumberFormat="1" applyFont="1" applyBorder="1" applyAlignment="1" applyProtection="1">
      <alignment horizontal="center" vertical="center"/>
      <protection/>
    </xf>
    <xf numFmtId="0" fontId="2" fillId="36" borderId="17" xfId="59" applyFont="1" applyFill="1" applyBorder="1" applyAlignment="1" applyProtection="1">
      <alignment horizontal="center" vertical="top"/>
      <protection/>
    </xf>
    <xf numFmtId="0" fontId="2" fillId="36" borderId="39" xfId="59" applyFont="1" applyFill="1" applyBorder="1" applyAlignment="1" applyProtection="1">
      <alignment horizontal="center" vertical="top"/>
      <protection/>
    </xf>
    <xf numFmtId="0" fontId="0" fillId="39" borderId="67" xfId="59" applyNumberFormat="1" applyFont="1" applyFill="1" applyBorder="1" applyAlignment="1" applyProtection="1">
      <alignment horizontal="center" vertical="center"/>
      <protection/>
    </xf>
    <xf numFmtId="0" fontId="2" fillId="0" borderId="10" xfId="60" applyFont="1" applyBorder="1" applyAlignment="1" applyProtection="1">
      <alignment horizontal="center" vertical="center"/>
      <protection/>
    </xf>
    <xf numFmtId="0" fontId="0" fillId="0" borderId="41" xfId="59" applyFont="1" applyFill="1" applyBorder="1" applyAlignment="1" applyProtection="1">
      <alignment horizontal="left" vertical="center" wrapText="1"/>
      <protection/>
    </xf>
    <xf numFmtId="0" fontId="0" fillId="0" borderId="42" xfId="59" applyFont="1" applyFill="1" applyBorder="1" applyAlignment="1" applyProtection="1">
      <alignment horizontal="left" vertical="center" wrapText="1"/>
      <protection/>
    </xf>
    <xf numFmtId="173" fontId="0" fillId="0" borderId="37" xfId="59" applyNumberFormat="1" applyFont="1" applyFill="1" applyBorder="1" applyAlignment="1" applyProtection="1">
      <alignment horizontal="center" vertical="center"/>
      <protection/>
    </xf>
    <xf numFmtId="173" fontId="0" fillId="0" borderId="32" xfId="59" applyNumberFormat="1" applyFont="1" applyFill="1" applyBorder="1" applyAlignment="1" applyProtection="1">
      <alignment horizontal="center" vertical="center"/>
      <protection/>
    </xf>
    <xf numFmtId="173" fontId="0" fillId="0" borderId="41" xfId="59" applyNumberFormat="1" applyFont="1" applyFill="1" applyBorder="1" applyAlignment="1" applyProtection="1">
      <alignment horizontal="center" vertical="center"/>
      <protection/>
    </xf>
    <xf numFmtId="173" fontId="0" fillId="0" borderId="42" xfId="59" applyNumberFormat="1" applyFont="1" applyFill="1" applyBorder="1" applyAlignment="1" applyProtection="1">
      <alignment horizontal="center" vertical="center"/>
      <protection/>
    </xf>
    <xf numFmtId="0" fontId="2" fillId="39" borderId="68" xfId="59" applyFont="1" applyFill="1" applyBorder="1" applyAlignment="1" applyProtection="1">
      <alignment horizontal="center" vertical="center" wrapText="1"/>
      <protection/>
    </xf>
    <xf numFmtId="0" fontId="2" fillId="39" borderId="66" xfId="59" applyFont="1" applyFill="1" applyBorder="1" applyAlignment="1" applyProtection="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Title" xfId="66"/>
    <cellStyle name="Total" xfId="67"/>
    <cellStyle name="Warning Text" xfId="68"/>
  </cellStyles>
  <dxfs count="6">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L226"/>
  <sheetViews>
    <sheetView showGridLines="0" tabSelected="1" zoomScale="80" zoomScaleNormal="80" zoomScaleSheetLayoutView="85" workbookViewId="0" topLeftCell="A1">
      <selection activeCell="D26" sqref="D26:E26"/>
    </sheetView>
  </sheetViews>
  <sheetFormatPr defaultColWidth="9.140625" defaultRowHeight="12.75"/>
  <cols>
    <col min="1" max="1" width="9.140625" style="1" customWidth="1"/>
    <col min="2" max="2" width="4.140625" style="1" customWidth="1"/>
    <col min="3" max="3" width="6.7109375" style="5" customWidth="1"/>
    <col min="4" max="4" width="3.28125" style="1" customWidth="1"/>
    <col min="5" max="5" width="107.28125" style="1" customWidth="1"/>
    <col min="6" max="6" width="10.7109375" style="1" customWidth="1"/>
    <col min="7" max="7" width="10.28125" style="1" bestFit="1" customWidth="1"/>
    <col min="8" max="9" width="15.7109375" style="88" customWidth="1"/>
    <col min="10" max="10" width="15.7109375" style="1" customWidth="1"/>
    <col min="11" max="11" width="15.7109375" style="201" customWidth="1"/>
    <col min="12" max="12" width="9.140625" style="133" customWidth="1"/>
    <col min="13" max="16384" width="9.140625" style="1" customWidth="1"/>
  </cols>
  <sheetData>
    <row r="2" spans="2:11" ht="26.25" customHeight="1" thickBot="1">
      <c r="B2" s="341" t="s">
        <v>211</v>
      </c>
      <c r="C2" s="341"/>
      <c r="D2" s="341"/>
      <c r="E2" s="341"/>
      <c r="F2" s="341"/>
      <c r="G2" s="341"/>
      <c r="H2" s="341"/>
      <c r="I2" s="341"/>
      <c r="J2" s="341"/>
      <c r="K2" s="341"/>
    </row>
    <row r="3" spans="2:11" ht="45" customHeight="1">
      <c r="B3" s="301" t="s">
        <v>7</v>
      </c>
      <c r="C3" s="302"/>
      <c r="D3" s="302"/>
      <c r="E3" s="302"/>
      <c r="F3" s="302"/>
      <c r="G3" s="302"/>
      <c r="H3" s="302"/>
      <c r="I3" s="302"/>
      <c r="J3" s="302"/>
      <c r="K3" s="303"/>
    </row>
    <row r="4" spans="2:11" ht="27.75" customHeight="1">
      <c r="B4" s="280" t="s">
        <v>16</v>
      </c>
      <c r="C4" s="281"/>
      <c r="D4" s="281"/>
      <c r="E4" s="281"/>
      <c r="F4" s="281"/>
      <c r="G4" s="281"/>
      <c r="H4" s="281"/>
      <c r="I4" s="281"/>
      <c r="J4" s="281"/>
      <c r="K4" s="282"/>
    </row>
    <row r="5" spans="2:11" ht="15" customHeight="1">
      <c r="B5" s="17">
        <v>1</v>
      </c>
      <c r="C5" s="287" t="s">
        <v>24</v>
      </c>
      <c r="D5" s="287"/>
      <c r="E5" s="287"/>
      <c r="F5" s="287"/>
      <c r="G5" s="287"/>
      <c r="H5" s="287"/>
      <c r="I5" s="287"/>
      <c r="J5" s="287"/>
      <c r="K5" s="288"/>
    </row>
    <row r="6" spans="2:11" ht="15" customHeight="1">
      <c r="B6" s="17">
        <v>2</v>
      </c>
      <c r="C6" s="287" t="s">
        <v>185</v>
      </c>
      <c r="D6" s="287"/>
      <c r="E6" s="287"/>
      <c r="F6" s="287"/>
      <c r="G6" s="287"/>
      <c r="H6" s="287"/>
      <c r="I6" s="287"/>
      <c r="J6" s="287"/>
      <c r="K6" s="288"/>
    </row>
    <row r="7" spans="2:11" ht="18.75" customHeight="1">
      <c r="B7" s="17">
        <v>3</v>
      </c>
      <c r="C7" s="305" t="s">
        <v>25</v>
      </c>
      <c r="D7" s="305"/>
      <c r="E7" s="305"/>
      <c r="F7" s="305"/>
      <c r="G7" s="305"/>
      <c r="H7" s="305"/>
      <c r="I7" s="305"/>
      <c r="J7" s="305"/>
      <c r="K7" s="306"/>
    </row>
    <row r="8" spans="2:11" ht="15" customHeight="1">
      <c r="B8" s="304" t="s">
        <v>17</v>
      </c>
      <c r="C8" s="287"/>
      <c r="D8" s="287"/>
      <c r="E8" s="287"/>
      <c r="F8" s="287"/>
      <c r="G8" s="287"/>
      <c r="H8" s="287"/>
      <c r="I8" s="287"/>
      <c r="J8" s="287"/>
      <c r="K8" s="288"/>
    </row>
    <row r="9" spans="2:12" s="7" customFormat="1" ht="15" customHeight="1">
      <c r="B9" s="304" t="s">
        <v>18</v>
      </c>
      <c r="C9" s="287"/>
      <c r="D9" s="287"/>
      <c r="E9" s="287"/>
      <c r="F9" s="287"/>
      <c r="G9" s="287"/>
      <c r="H9" s="287"/>
      <c r="I9" s="287"/>
      <c r="J9" s="287"/>
      <c r="K9" s="288"/>
      <c r="L9" s="134"/>
    </row>
    <row r="10" spans="2:12" s="7" customFormat="1" ht="15" customHeight="1">
      <c r="B10" s="304" t="s">
        <v>19</v>
      </c>
      <c r="C10" s="287"/>
      <c r="D10" s="287"/>
      <c r="E10" s="287"/>
      <c r="F10" s="287"/>
      <c r="G10" s="287"/>
      <c r="H10" s="287"/>
      <c r="I10" s="287"/>
      <c r="J10" s="287"/>
      <c r="K10" s="288"/>
      <c r="L10" s="134"/>
    </row>
    <row r="11" spans="2:12" s="7" customFormat="1" ht="15" customHeight="1">
      <c r="B11" s="304" t="s">
        <v>20</v>
      </c>
      <c r="C11" s="287"/>
      <c r="D11" s="287"/>
      <c r="E11" s="287"/>
      <c r="F11" s="287"/>
      <c r="G11" s="287"/>
      <c r="H11" s="287"/>
      <c r="I11" s="287"/>
      <c r="J11" s="287"/>
      <c r="K11" s="288"/>
      <c r="L11" s="134"/>
    </row>
    <row r="12" spans="2:12" s="7" customFormat="1" ht="15" customHeight="1">
      <c r="B12" s="18"/>
      <c r="C12" s="16" t="s">
        <v>21</v>
      </c>
      <c r="D12" s="16"/>
      <c r="E12" s="16"/>
      <c r="F12" s="16"/>
      <c r="G12" s="16"/>
      <c r="H12" s="80"/>
      <c r="I12" s="80"/>
      <c r="J12" s="288"/>
      <c r="K12" s="288"/>
      <c r="L12" s="134"/>
    </row>
    <row r="13" spans="2:12" s="7" customFormat="1" ht="15" customHeight="1">
      <c r="B13" s="23" t="s">
        <v>23</v>
      </c>
      <c r="C13" s="16"/>
      <c r="D13" s="16"/>
      <c r="E13" s="16"/>
      <c r="F13" s="16"/>
      <c r="G13" s="16"/>
      <c r="H13" s="80"/>
      <c r="I13" s="80"/>
      <c r="J13" s="288"/>
      <c r="K13" s="288"/>
      <c r="L13" s="134"/>
    </row>
    <row r="14" spans="2:12" s="7" customFormat="1" ht="15" customHeight="1">
      <c r="B14" s="23" t="s">
        <v>22</v>
      </c>
      <c r="C14" s="16"/>
      <c r="D14" s="16"/>
      <c r="E14" s="16"/>
      <c r="F14" s="16"/>
      <c r="G14" s="16"/>
      <c r="H14" s="80"/>
      <c r="I14" s="80"/>
      <c r="J14" s="288"/>
      <c r="K14" s="288"/>
      <c r="L14" s="134"/>
    </row>
    <row r="15" spans="2:12" s="7" customFormat="1" ht="15" customHeight="1" hidden="1">
      <c r="B15" s="23"/>
      <c r="C15" s="16"/>
      <c r="D15" s="16"/>
      <c r="E15" s="16"/>
      <c r="F15" s="16"/>
      <c r="G15" s="16"/>
      <c r="H15" s="80"/>
      <c r="I15" s="80"/>
      <c r="J15" s="287"/>
      <c r="K15" s="288"/>
      <c r="L15" s="134"/>
    </row>
    <row r="16" spans="2:12" s="7" customFormat="1" ht="15" customHeight="1" hidden="1">
      <c r="B16" s="223"/>
      <c r="C16" s="218"/>
      <c r="D16" s="218"/>
      <c r="E16" s="218"/>
      <c r="F16" s="218"/>
      <c r="G16" s="218"/>
      <c r="H16" s="81"/>
      <c r="I16" s="81"/>
      <c r="J16" s="218"/>
      <c r="K16" s="219"/>
      <c r="L16" s="134"/>
    </row>
    <row r="17" spans="2:12" s="7" customFormat="1" ht="15" customHeight="1" hidden="1">
      <c r="B17" s="23"/>
      <c r="C17" s="16"/>
      <c r="D17" s="16"/>
      <c r="E17" s="16"/>
      <c r="F17" s="16"/>
      <c r="G17" s="16"/>
      <c r="H17" s="80"/>
      <c r="I17" s="80"/>
      <c r="J17" s="287"/>
      <c r="K17" s="288"/>
      <c r="L17" s="134"/>
    </row>
    <row r="18" spans="2:12" s="7" customFormat="1" ht="15" customHeight="1" hidden="1">
      <c r="B18" s="23"/>
      <c r="C18" s="16"/>
      <c r="D18" s="16"/>
      <c r="E18" s="16"/>
      <c r="F18" s="16"/>
      <c r="G18" s="16"/>
      <c r="H18" s="80"/>
      <c r="I18" s="80"/>
      <c r="J18" s="287"/>
      <c r="K18" s="288"/>
      <c r="L18" s="134"/>
    </row>
    <row r="19" spans="2:12" s="7" customFormat="1" ht="15" customHeight="1">
      <c r="B19" s="23"/>
      <c r="C19" s="16"/>
      <c r="D19" s="16"/>
      <c r="E19" s="16"/>
      <c r="F19" s="16"/>
      <c r="G19" s="16"/>
      <c r="H19" s="80"/>
      <c r="I19" s="80"/>
      <c r="J19" s="287"/>
      <c r="K19" s="288"/>
      <c r="L19" s="134"/>
    </row>
    <row r="20" spans="2:11" ht="33.75" customHeight="1" thickBot="1">
      <c r="B20" s="291" t="s">
        <v>3</v>
      </c>
      <c r="C20" s="292"/>
      <c r="D20" s="292"/>
      <c r="E20" s="292"/>
      <c r="F20" s="292"/>
      <c r="G20" s="292"/>
      <c r="H20" s="292"/>
      <c r="I20" s="292"/>
      <c r="J20" s="292"/>
      <c r="K20" s="188"/>
    </row>
    <row r="21" spans="1:11" ht="51" customHeight="1" thickBot="1">
      <c r="A21" s="224"/>
      <c r="B21" s="289" t="s">
        <v>8</v>
      </c>
      <c r="C21" s="290"/>
      <c r="D21" s="290"/>
      <c r="E21" s="290"/>
      <c r="F21" s="290"/>
      <c r="G21" s="290"/>
      <c r="H21" s="290"/>
      <c r="I21" s="336">
        <f>J219</f>
        <v>800000</v>
      </c>
      <c r="J21" s="336"/>
      <c r="K21" s="337"/>
    </row>
    <row r="22" spans="1:11" ht="29.25" customHeight="1" thickBot="1">
      <c r="A22" s="224"/>
      <c r="B22" s="224"/>
      <c r="C22" s="224"/>
      <c r="D22" s="224"/>
      <c r="E22" s="224"/>
      <c r="F22" s="224"/>
      <c r="G22" s="224"/>
      <c r="H22" s="225"/>
      <c r="I22" s="225"/>
      <c r="J22" s="224"/>
      <c r="K22" s="24"/>
    </row>
    <row r="23" spans="1:11" ht="30" customHeight="1">
      <c r="A23" s="224"/>
      <c r="B23" s="20" t="s">
        <v>0</v>
      </c>
      <c r="C23" s="21"/>
      <c r="D23" s="21"/>
      <c r="E23" s="334" t="s">
        <v>1</v>
      </c>
      <c r="F23" s="324" t="s">
        <v>26</v>
      </c>
      <c r="G23" s="338" t="s">
        <v>2</v>
      </c>
      <c r="H23" s="82" t="s">
        <v>11</v>
      </c>
      <c r="I23" s="91" t="s">
        <v>10</v>
      </c>
      <c r="J23" s="22" t="s">
        <v>15</v>
      </c>
      <c r="K23" s="348" t="s">
        <v>37</v>
      </c>
    </row>
    <row r="24" spans="1:11" ht="17.25" customHeight="1" thickBot="1">
      <c r="A24" s="224"/>
      <c r="B24" s="160"/>
      <c r="C24" s="161"/>
      <c r="D24" s="161"/>
      <c r="E24" s="335"/>
      <c r="F24" s="325"/>
      <c r="G24" s="339"/>
      <c r="H24" s="162" t="s">
        <v>9</v>
      </c>
      <c r="I24" s="163" t="s">
        <v>9</v>
      </c>
      <c r="J24" s="164" t="s">
        <v>9</v>
      </c>
      <c r="K24" s="349"/>
    </row>
    <row r="25" spans="1:11" ht="17.25" customHeight="1" thickBot="1">
      <c r="A25" s="224"/>
      <c r="B25" s="165" t="s">
        <v>34</v>
      </c>
      <c r="C25" s="166"/>
      <c r="D25" s="167"/>
      <c r="E25" s="168"/>
      <c r="F25" s="169"/>
      <c r="G25" s="170"/>
      <c r="H25" s="226"/>
      <c r="I25" s="171"/>
      <c r="J25" s="172"/>
      <c r="K25" s="189"/>
    </row>
    <row r="26" spans="1:11" ht="19.5" customHeight="1">
      <c r="A26" s="24"/>
      <c r="B26" s="29" t="s">
        <v>44</v>
      </c>
      <c r="C26" s="37">
        <v>1</v>
      </c>
      <c r="D26" s="308" t="s">
        <v>4</v>
      </c>
      <c r="E26" s="308"/>
      <c r="F26" s="15"/>
      <c r="G26" s="15"/>
      <c r="H26" s="227"/>
      <c r="I26" s="92"/>
      <c r="J26" s="205"/>
      <c r="K26" s="190"/>
    </row>
    <row r="27" spans="1:11" ht="19.5" customHeight="1">
      <c r="A27" s="27"/>
      <c r="B27" s="149" t="s">
        <v>44</v>
      </c>
      <c r="C27" s="108">
        <f ca="1">C$26+COUNTIF(INDIRECT("B"&amp;ROW($C$26)&amp;":B"&amp;ROW($C27)-1,TRUE),B27)/100</f>
        <v>1.01</v>
      </c>
      <c r="D27" s="106" t="s">
        <v>198</v>
      </c>
      <c r="E27" s="131"/>
      <c r="F27" s="73"/>
      <c r="G27" s="69"/>
      <c r="H27" s="85"/>
      <c r="I27" s="203" t="s">
        <v>36</v>
      </c>
      <c r="J27" s="26"/>
      <c r="K27" s="204" t="s">
        <v>219</v>
      </c>
    </row>
    <row r="28" spans="1:11" ht="19.5" customHeight="1">
      <c r="A28" s="27"/>
      <c r="B28" s="149" t="s">
        <v>44</v>
      </c>
      <c r="C28" s="108">
        <f ca="1">C$26+COUNTIF(INDIRECT("B"&amp;ROW($C$26)&amp;":B"&amp;ROW($C28)-1,TRUE),B28)/100</f>
        <v>1.02</v>
      </c>
      <c r="D28" s="106" t="s">
        <v>215</v>
      </c>
      <c r="E28" s="131"/>
      <c r="F28" s="66">
        <v>1</v>
      </c>
      <c r="G28" s="65" t="s">
        <v>27</v>
      </c>
      <c r="H28" s="228"/>
      <c r="I28" s="54">
        <f>IF(ISERROR(H28*1),"Text in RATE",IF(H28&lt;0,"Negative RATE",IF(ISERROR(F28*1),ROUND(H28,2),ROUND(ROUND(H28,2)*F28,2))))</f>
        <v>0</v>
      </c>
      <c r="J28" s="30"/>
      <c r="K28" s="204" t="s">
        <v>220</v>
      </c>
    </row>
    <row r="29" spans="1:11" ht="19.5" customHeight="1" thickBot="1">
      <c r="A29" s="27"/>
      <c r="B29" s="149" t="s">
        <v>44</v>
      </c>
      <c r="C29" s="108">
        <f ca="1">C$26+COUNTIF(INDIRECT("B"&amp;ROW($C$26)&amp;":B"&amp;ROW($C29)-1,TRUE),B29)/100</f>
        <v>1.03</v>
      </c>
      <c r="D29" s="106" t="s">
        <v>212</v>
      </c>
      <c r="E29" s="131"/>
      <c r="F29" s="66">
        <v>50</v>
      </c>
      <c r="G29" s="65" t="s">
        <v>59</v>
      </c>
      <c r="H29" s="228"/>
      <c r="I29" s="54">
        <f>IF(ISERROR(H29*1),"Text in RATE",IF(H29&lt;0,"Negative RATE",IF(ISERROR(F29*1),ROUND(H29,2),ROUND(ROUND(H29,2)*F29,2))))</f>
        <v>0</v>
      </c>
      <c r="J29" s="206"/>
      <c r="K29" s="204" t="s">
        <v>221</v>
      </c>
    </row>
    <row r="30" spans="1:11" ht="19.5" customHeight="1" hidden="1">
      <c r="A30" s="27"/>
      <c r="B30" s="132" t="s">
        <v>44</v>
      </c>
      <c r="C30" s="109">
        <f ca="1">C$26+COUNTIF(INDIRECT("B"&amp;ROW($C$26)&amp;":B"&amp;ROW($C30)-1,TRUE),B30)/100</f>
        <v>1.04</v>
      </c>
      <c r="D30" s="106" t="s">
        <v>65</v>
      </c>
      <c r="E30" s="131"/>
      <c r="F30" s="72"/>
      <c r="G30" s="69"/>
      <c r="H30" s="229"/>
      <c r="I30" s="93"/>
      <c r="J30" s="53"/>
      <c r="K30" s="180"/>
    </row>
    <row r="31" spans="1:11" ht="19.5" customHeight="1" hidden="1">
      <c r="A31" s="27"/>
      <c r="B31" s="132"/>
      <c r="C31" s="102" t="s">
        <v>12</v>
      </c>
      <c r="D31" s="111" t="s">
        <v>57</v>
      </c>
      <c r="E31" s="112"/>
      <c r="F31" s="74">
        <v>1</v>
      </c>
      <c r="G31" s="71" t="s">
        <v>27</v>
      </c>
      <c r="H31" s="228"/>
      <c r="I31" s="54">
        <f>IF(ISERROR(H31*1),"Text in RATE",IF(H31&lt;0,"Negative RATE",IF(ISERROR(F31*1),ROUND(H31,2),ROUND(ROUND(H31,2)*F31,2))))</f>
        <v>0</v>
      </c>
      <c r="J31" s="30"/>
      <c r="K31" s="180"/>
    </row>
    <row r="32" spans="1:11" ht="19.5" customHeight="1" hidden="1" thickBot="1">
      <c r="A32" s="27"/>
      <c r="B32" s="132"/>
      <c r="C32" s="102" t="s">
        <v>13</v>
      </c>
      <c r="D32" s="111" t="s">
        <v>58</v>
      </c>
      <c r="E32" s="112"/>
      <c r="F32" s="74">
        <v>1</v>
      </c>
      <c r="G32" s="71" t="s">
        <v>27</v>
      </c>
      <c r="H32" s="228"/>
      <c r="I32" s="54">
        <f>IF(ISERROR(H32*1),"Text in RATE",IF(H32&lt;0,"Negative RATE",IF(ISERROR(F32*1),ROUND(H32,2),ROUND(ROUND(H32,2)*F32,2))))</f>
        <v>0</v>
      </c>
      <c r="J32" s="30"/>
      <c r="K32" s="180"/>
    </row>
    <row r="33" spans="1:11" ht="19.5" customHeight="1" thickBot="1" thickTop="1">
      <c r="A33" s="24"/>
      <c r="B33" s="28"/>
      <c r="C33" s="25"/>
      <c r="D33" s="25"/>
      <c r="E33" s="39" t="s">
        <v>15</v>
      </c>
      <c r="F33" s="41"/>
      <c r="G33" s="32"/>
      <c r="H33" s="86"/>
      <c r="I33" s="86"/>
      <c r="J33" s="40">
        <f>SUM(I27:I32)</f>
        <v>0</v>
      </c>
      <c r="K33" s="191"/>
    </row>
    <row r="34" spans="1:11" ht="19.5" customHeight="1" thickBot="1">
      <c r="A34" s="24"/>
      <c r="B34" s="19" t="s">
        <v>35</v>
      </c>
      <c r="C34" s="42"/>
      <c r="D34" s="43"/>
      <c r="E34" s="44"/>
      <c r="F34" s="45"/>
      <c r="G34" s="46"/>
      <c r="H34" s="83"/>
      <c r="I34" s="94"/>
      <c r="J34" s="47"/>
      <c r="K34" s="192"/>
    </row>
    <row r="35" spans="1:11" ht="19.5" customHeight="1">
      <c r="A35" s="24"/>
      <c r="B35" s="29" t="s">
        <v>31</v>
      </c>
      <c r="C35" s="37">
        <v>1</v>
      </c>
      <c r="D35" s="308" t="s">
        <v>5</v>
      </c>
      <c r="E35" s="308"/>
      <c r="F35" s="48"/>
      <c r="G35" s="35"/>
      <c r="H35" s="84"/>
      <c r="I35" s="92"/>
      <c r="J35" s="205"/>
      <c r="K35" s="193"/>
    </row>
    <row r="36" spans="1:11" ht="19.5" customHeight="1">
      <c r="A36" s="24"/>
      <c r="B36" s="148" t="s">
        <v>31</v>
      </c>
      <c r="C36" s="103">
        <f ca="1">C$35+COUNTIF(INDIRECT("B"&amp;ROW($C$35)&amp;":B"&amp;ROW($C36)-1,TRUE),B36)/100</f>
        <v>1.01</v>
      </c>
      <c r="D36" s="106" t="s">
        <v>42</v>
      </c>
      <c r="E36" s="106"/>
      <c r="F36" s="49"/>
      <c r="G36" s="38"/>
      <c r="H36" s="229"/>
      <c r="I36" s="207"/>
      <c r="J36" s="50"/>
      <c r="K36" s="208"/>
    </row>
    <row r="37" spans="1:11" ht="19.5" customHeight="1">
      <c r="A37" s="24"/>
      <c r="B37" s="187"/>
      <c r="C37" s="102" t="s">
        <v>12</v>
      </c>
      <c r="D37" s="106" t="s">
        <v>38</v>
      </c>
      <c r="E37" s="107"/>
      <c r="F37" s="74">
        <v>1</v>
      </c>
      <c r="G37" s="71" t="s">
        <v>27</v>
      </c>
      <c r="H37" s="228"/>
      <c r="I37" s="54">
        <f aca="true" t="shared" si="0" ref="I37:I43">IF(ISERROR(H37*1),"Text in RATE",IF(H37&lt;0,"Negative RATE",IF(ISERROR(F37*1),ROUND(H37,2),ROUND(ROUND(H37,2)*F37,2))))</f>
        <v>0</v>
      </c>
      <c r="J37" s="30"/>
      <c r="K37" s="204" t="s">
        <v>222</v>
      </c>
    </row>
    <row r="38" spans="1:11" ht="19.5" customHeight="1">
      <c r="A38" s="24"/>
      <c r="B38" s="187"/>
      <c r="C38" s="102" t="s">
        <v>13</v>
      </c>
      <c r="D38" s="106" t="s">
        <v>39</v>
      </c>
      <c r="E38" s="107"/>
      <c r="F38" s="74">
        <v>1</v>
      </c>
      <c r="G38" s="71" t="s">
        <v>27</v>
      </c>
      <c r="H38" s="228"/>
      <c r="I38" s="54">
        <f t="shared" si="0"/>
        <v>0</v>
      </c>
      <c r="J38" s="30"/>
      <c r="K38" s="204" t="s">
        <v>222</v>
      </c>
    </row>
    <row r="39" spans="1:11" ht="19.5" customHeight="1">
      <c r="A39" s="24"/>
      <c r="B39" s="202"/>
      <c r="C39" s="178" t="s">
        <v>14</v>
      </c>
      <c r="D39" s="106" t="s">
        <v>40</v>
      </c>
      <c r="E39" s="107"/>
      <c r="F39" s="74">
        <v>1</v>
      </c>
      <c r="G39" s="71" t="s">
        <v>27</v>
      </c>
      <c r="H39" s="228"/>
      <c r="I39" s="136">
        <f t="shared" si="0"/>
        <v>0</v>
      </c>
      <c r="J39" s="30"/>
      <c r="K39" s="204" t="s">
        <v>222</v>
      </c>
    </row>
    <row r="40" spans="1:11" ht="19.5" customHeight="1">
      <c r="A40" s="24"/>
      <c r="B40" s="202" t="s">
        <v>31</v>
      </c>
      <c r="C40" s="103">
        <f ca="1">C$35+COUNTIF(INDIRECT("B"&amp;ROW($C$35)&amp;":B"&amp;ROW($C40)-1,TRUE),B40)/100</f>
        <v>1.02</v>
      </c>
      <c r="D40" s="117" t="s">
        <v>60</v>
      </c>
      <c r="E40" s="117"/>
      <c r="F40" s="74">
        <v>1</v>
      </c>
      <c r="G40" s="71" t="s">
        <v>59</v>
      </c>
      <c r="H40" s="228"/>
      <c r="I40" s="54">
        <f t="shared" si="0"/>
        <v>0</v>
      </c>
      <c r="J40" s="30"/>
      <c r="K40" s="209" t="s">
        <v>223</v>
      </c>
    </row>
    <row r="41" spans="1:11" ht="19.5" customHeight="1">
      <c r="A41" s="24"/>
      <c r="B41" s="149" t="s">
        <v>31</v>
      </c>
      <c r="C41" s="103">
        <f ca="1">C$35+COUNTIF(INDIRECT("B"&amp;ROW($C$35)&amp;":B"&amp;ROW($C41)-1,TRUE),B41)/100</f>
        <v>1.03</v>
      </c>
      <c r="D41" s="117" t="s">
        <v>41</v>
      </c>
      <c r="E41" s="117"/>
      <c r="F41" s="74">
        <v>1</v>
      </c>
      <c r="G41" s="71" t="s">
        <v>27</v>
      </c>
      <c r="H41" s="228"/>
      <c r="I41" s="54">
        <f t="shared" si="0"/>
        <v>0</v>
      </c>
      <c r="J41" s="30"/>
      <c r="K41" s="209" t="s">
        <v>224</v>
      </c>
    </row>
    <row r="42" spans="1:11" ht="19.5" customHeight="1">
      <c r="A42" s="24"/>
      <c r="B42" s="149" t="s">
        <v>31</v>
      </c>
      <c r="C42" s="104">
        <f ca="1">C$35+COUNTIF(INDIRECT("B"&amp;ROW($C$35)&amp;":B"&amp;ROW($C42)-1,TRUE),B42)/100</f>
        <v>1.04</v>
      </c>
      <c r="D42" s="106" t="s">
        <v>55</v>
      </c>
      <c r="E42" s="106"/>
      <c r="F42" s="74">
        <v>1</v>
      </c>
      <c r="G42" s="71" t="s">
        <v>27</v>
      </c>
      <c r="H42" s="230"/>
      <c r="I42" s="54">
        <f t="shared" si="0"/>
        <v>0</v>
      </c>
      <c r="J42" s="53"/>
      <c r="K42" s="204" t="s">
        <v>225</v>
      </c>
    </row>
    <row r="43" spans="1:11" ht="19.5" customHeight="1">
      <c r="A43" s="24"/>
      <c r="B43" s="187" t="s">
        <v>31</v>
      </c>
      <c r="C43" s="104">
        <f ca="1">C$35+COUNTIF(INDIRECT("B"&amp;ROW($C$35)&amp;":B"&amp;ROW($C43)-1,TRUE),B43)/100</f>
        <v>1.05</v>
      </c>
      <c r="D43" s="177" t="s">
        <v>64</v>
      </c>
      <c r="E43" s="177"/>
      <c r="F43" s="74">
        <v>1</v>
      </c>
      <c r="G43" s="76" t="s">
        <v>27</v>
      </c>
      <c r="H43" s="230"/>
      <c r="I43" s="54">
        <f t="shared" si="0"/>
        <v>0</v>
      </c>
      <c r="J43" s="53"/>
      <c r="K43" s="210" t="s">
        <v>226</v>
      </c>
    </row>
    <row r="44" spans="1:11" ht="19.5" customHeight="1">
      <c r="A44" s="24"/>
      <c r="B44" s="148" t="s">
        <v>31</v>
      </c>
      <c r="C44" s="103">
        <f ca="1">C$35+COUNTIF(INDIRECT("B"&amp;ROW($C$35)&amp;":B"&amp;ROW($C44)-1,TRUE),B44)/100</f>
        <v>1.06</v>
      </c>
      <c r="D44" s="231" t="s">
        <v>46</v>
      </c>
      <c r="E44" s="231"/>
      <c r="F44" s="72"/>
      <c r="G44" s="69"/>
      <c r="H44" s="85"/>
      <c r="I44" s="207"/>
      <c r="J44" s="30"/>
      <c r="K44" s="211"/>
    </row>
    <row r="45" spans="1:11" ht="19.5" customHeight="1">
      <c r="A45" s="24"/>
      <c r="B45" s="187"/>
      <c r="C45" s="102" t="s">
        <v>12</v>
      </c>
      <c r="D45" s="106" t="s">
        <v>47</v>
      </c>
      <c r="E45" s="107"/>
      <c r="F45" s="73"/>
      <c r="G45" s="69"/>
      <c r="H45" s="85"/>
      <c r="I45" s="203" t="s">
        <v>183</v>
      </c>
      <c r="J45" s="30"/>
      <c r="K45" s="209" t="s">
        <v>227</v>
      </c>
    </row>
    <row r="46" spans="1:11" ht="19.5" customHeight="1">
      <c r="A46" s="24"/>
      <c r="B46" s="187"/>
      <c r="C46" s="102" t="s">
        <v>13</v>
      </c>
      <c r="D46" s="106" t="s">
        <v>48</v>
      </c>
      <c r="E46" s="107"/>
      <c r="F46" s="73"/>
      <c r="G46" s="69"/>
      <c r="H46" s="85"/>
      <c r="I46" s="203" t="s">
        <v>36</v>
      </c>
      <c r="J46" s="30"/>
      <c r="K46" s="204" t="s">
        <v>228</v>
      </c>
    </row>
    <row r="47" spans="1:12" ht="19.5" customHeight="1">
      <c r="A47" s="24"/>
      <c r="B47" s="187"/>
      <c r="C47" s="102" t="s">
        <v>14</v>
      </c>
      <c r="D47" s="106" t="s">
        <v>49</v>
      </c>
      <c r="E47" s="107"/>
      <c r="F47" s="73"/>
      <c r="G47" s="69"/>
      <c r="H47" s="85"/>
      <c r="I47" s="203" t="s">
        <v>36</v>
      </c>
      <c r="J47" s="30"/>
      <c r="K47" s="204" t="s">
        <v>229</v>
      </c>
      <c r="L47" s="179"/>
    </row>
    <row r="48" spans="1:12" ht="19.5" customHeight="1">
      <c r="A48" s="24"/>
      <c r="B48" s="187"/>
      <c r="C48" s="102" t="s">
        <v>45</v>
      </c>
      <c r="D48" s="106" t="s">
        <v>50</v>
      </c>
      <c r="E48" s="107"/>
      <c r="F48" s="73"/>
      <c r="G48" s="69"/>
      <c r="H48" s="85"/>
      <c r="I48" s="203" t="s">
        <v>36</v>
      </c>
      <c r="J48" s="30"/>
      <c r="K48" s="204" t="s">
        <v>230</v>
      </c>
      <c r="L48" s="179"/>
    </row>
    <row r="49" spans="1:12" ht="19.5" customHeight="1">
      <c r="A49" s="24"/>
      <c r="B49" s="187"/>
      <c r="C49" s="102" t="s">
        <v>51</v>
      </c>
      <c r="D49" s="106" t="s">
        <v>52</v>
      </c>
      <c r="E49" s="107"/>
      <c r="F49" s="73"/>
      <c r="G49" s="69"/>
      <c r="H49" s="85"/>
      <c r="I49" s="203" t="s">
        <v>36</v>
      </c>
      <c r="J49" s="30"/>
      <c r="K49" s="209" t="s">
        <v>231</v>
      </c>
      <c r="L49" s="179"/>
    </row>
    <row r="50" spans="1:12" ht="19.5" customHeight="1">
      <c r="A50" s="24"/>
      <c r="B50" s="187"/>
      <c r="C50" s="102" t="s">
        <v>53</v>
      </c>
      <c r="D50" s="106" t="s">
        <v>54</v>
      </c>
      <c r="E50" s="107"/>
      <c r="F50" s="73"/>
      <c r="G50" s="69"/>
      <c r="H50" s="85"/>
      <c r="I50" s="203" t="s">
        <v>36</v>
      </c>
      <c r="J50" s="30"/>
      <c r="K50" s="209" t="s">
        <v>232</v>
      </c>
      <c r="L50" s="179"/>
    </row>
    <row r="51" spans="1:11" ht="19.5" customHeight="1" thickBot="1">
      <c r="A51" s="27"/>
      <c r="B51" s="149" t="s">
        <v>31</v>
      </c>
      <c r="C51" s="108">
        <f ca="1">C$26+COUNTIF(INDIRECT("B"&amp;ROW($C$26)&amp;":B"&amp;ROW($C51)-1,TRUE),B51)/100</f>
        <v>1.07</v>
      </c>
      <c r="D51" s="106" t="s">
        <v>213</v>
      </c>
      <c r="E51" s="131"/>
      <c r="F51" s="66">
        <v>1</v>
      </c>
      <c r="G51" s="65" t="s">
        <v>27</v>
      </c>
      <c r="H51" s="228"/>
      <c r="I51" s="54">
        <f>IF(ISERROR(H51*1),"Text in RATE",IF(H51&lt;0,"Negative RATE",IF(ISERROR(F51*1),ROUND(H51,2),ROUND(ROUND(H51,2)*F51,2))))</f>
        <v>0</v>
      </c>
      <c r="J51" s="206"/>
      <c r="K51" s="204" t="s">
        <v>283</v>
      </c>
    </row>
    <row r="52" spans="1:11" ht="19.5" customHeight="1" thickBot="1" thickTop="1">
      <c r="A52" s="24"/>
      <c r="B52" s="151"/>
      <c r="C52" s="25"/>
      <c r="D52" s="25"/>
      <c r="E52" s="39" t="s">
        <v>15</v>
      </c>
      <c r="F52" s="41"/>
      <c r="G52" s="32"/>
      <c r="H52" s="86"/>
      <c r="I52" s="86"/>
      <c r="J52" s="232">
        <f>SUM(I36:I51)</f>
        <v>0</v>
      </c>
      <c r="K52" s="191"/>
    </row>
    <row r="53" spans="1:11" ht="19.5" customHeight="1" thickBot="1">
      <c r="A53" s="31"/>
      <c r="B53" s="19" t="s">
        <v>297</v>
      </c>
      <c r="C53" s="42"/>
      <c r="D53" s="43"/>
      <c r="E53" s="44"/>
      <c r="F53" s="45"/>
      <c r="G53" s="46"/>
      <c r="H53" s="233"/>
      <c r="I53" s="94"/>
      <c r="J53" s="47"/>
      <c r="K53" s="192"/>
    </row>
    <row r="54" spans="1:11" ht="19.5" customHeight="1">
      <c r="A54" s="24"/>
      <c r="B54" s="150" t="s">
        <v>43</v>
      </c>
      <c r="C54" s="37">
        <v>1</v>
      </c>
      <c r="D54" s="56" t="s">
        <v>298</v>
      </c>
      <c r="E54" s="221"/>
      <c r="F54" s="221"/>
      <c r="G54" s="35"/>
      <c r="H54" s="84"/>
      <c r="I54" s="92"/>
      <c r="J54" s="34"/>
      <c r="K54" s="193"/>
    </row>
    <row r="55" spans="1:11" ht="19.5" customHeight="1">
      <c r="A55" s="27"/>
      <c r="B55" s="234" t="s">
        <v>43</v>
      </c>
      <c r="C55" s="103">
        <f ca="1">C$54+COUNTIF(INDIRECT("B"&amp;ROW($C$54)&amp;":B"&amp;ROW($C55)-1,TRUE),B55)/100</f>
        <v>1.01</v>
      </c>
      <c r="D55" s="106" t="s">
        <v>298</v>
      </c>
      <c r="E55" s="235"/>
      <c r="F55" s="64"/>
      <c r="G55" s="69"/>
      <c r="H55" s="236"/>
      <c r="I55" s="95"/>
      <c r="J55" s="30"/>
      <c r="K55" s="195"/>
    </row>
    <row r="56" spans="1:11" ht="19.5" customHeight="1" thickBot="1">
      <c r="A56" s="27"/>
      <c r="B56" s="132"/>
      <c r="C56" s="102" t="s">
        <v>12</v>
      </c>
      <c r="D56" s="106" t="s">
        <v>56</v>
      </c>
      <c r="E56" s="235"/>
      <c r="F56" s="75">
        <v>1</v>
      </c>
      <c r="G56" s="71" t="s">
        <v>155</v>
      </c>
      <c r="H56" s="230">
        <v>800000</v>
      </c>
      <c r="I56" s="54">
        <f>IF(ISERROR(H56*1),"Text in RATE",IF(H56&lt;0,"Negative RATE",IF(ISERROR(F56*1),ROUND(H56,2),ROUND(ROUND(H56,2)*F56,2))))</f>
        <v>800000</v>
      </c>
      <c r="J56" s="30"/>
      <c r="K56" s="180" t="s">
        <v>233</v>
      </c>
    </row>
    <row r="57" spans="1:11" ht="19.5" customHeight="1" hidden="1" thickTop="1">
      <c r="A57" s="27"/>
      <c r="B57" s="237"/>
      <c r="C57" s="238" t="s">
        <v>13</v>
      </c>
      <c r="D57" s="111" t="s">
        <v>56</v>
      </c>
      <c r="E57" s="239"/>
      <c r="F57" s="64"/>
      <c r="G57" s="240"/>
      <c r="H57" s="228"/>
      <c r="I57" s="54">
        <f>IF(ISERROR(H57*1),"Text in RATE",IF(H57&lt;0,"Negative RATE",IF(ISERROR(F57*1),ROUND(H57,2),ROUND(ROUND(H57,2)*F57,2))))</f>
        <v>0</v>
      </c>
      <c r="J57" s="30"/>
      <c r="K57" s="180"/>
    </row>
    <row r="58" spans="1:11" ht="19.5" customHeight="1" hidden="1">
      <c r="A58" s="27"/>
      <c r="B58" s="237"/>
      <c r="C58" s="238" t="s">
        <v>14</v>
      </c>
      <c r="D58" s="241" t="s">
        <v>61</v>
      </c>
      <c r="E58" s="242"/>
      <c r="F58" s="67"/>
      <c r="G58" s="243"/>
      <c r="H58" s="228"/>
      <c r="I58" s="54">
        <f>IF(ISERROR(H58*1),"Text in RATE",IF(H58&lt;0,"Negative RATE",IF(ISERROR(F58*1),ROUND(H58,2),ROUND(ROUND(H58,2)*F58,2))))</f>
        <v>0</v>
      </c>
      <c r="J58" s="30"/>
      <c r="K58" s="180"/>
    </row>
    <row r="59" spans="1:11" ht="19.5" customHeight="1" hidden="1">
      <c r="A59" s="27"/>
      <c r="B59" s="237"/>
      <c r="C59" s="238" t="s">
        <v>45</v>
      </c>
      <c r="D59" s="111" t="s">
        <v>62</v>
      </c>
      <c r="E59" s="239"/>
      <c r="F59" s="64"/>
      <c r="G59" s="240"/>
      <c r="H59" s="228"/>
      <c r="I59" s="54">
        <f>IF(ISERROR(H59*1),"Text in RATE",IF(H59&lt;0,"Negative RATE",IF(ISERROR(F59*1),ROUND(H59,2),ROUND(ROUND(H59,2)*F59,2))))</f>
        <v>0</v>
      </c>
      <c r="J59" s="30"/>
      <c r="K59" s="180"/>
    </row>
    <row r="60" spans="1:11" ht="19.5" customHeight="1" hidden="1" thickBot="1">
      <c r="A60" s="27"/>
      <c r="B60" s="237"/>
      <c r="C60" s="238" t="s">
        <v>51</v>
      </c>
      <c r="D60" s="244" t="s">
        <v>63</v>
      </c>
      <c r="E60" s="245"/>
      <c r="F60" s="64"/>
      <c r="G60" s="246"/>
      <c r="H60" s="228"/>
      <c r="I60" s="54">
        <f>IF(ISERROR(H60*1),"Text in RATE",IF(H60&lt;0,"Negative RATE",IF(ISERROR(F60*1),ROUND(H60,2),ROUND(ROUND(H60,2)*F60,2))))</f>
        <v>0</v>
      </c>
      <c r="J60" s="30"/>
      <c r="K60" s="180"/>
    </row>
    <row r="61" spans="1:11" ht="19.5" customHeight="1" thickBot="1" thickTop="1">
      <c r="A61" s="24"/>
      <c r="B61" s="151"/>
      <c r="C61" s="25"/>
      <c r="D61" s="25"/>
      <c r="E61" s="39" t="s">
        <v>15</v>
      </c>
      <c r="F61" s="41"/>
      <c r="G61" s="32"/>
      <c r="H61" s="86"/>
      <c r="I61" s="86"/>
      <c r="J61" s="40">
        <f>SUM(I55:I60)</f>
        <v>800000</v>
      </c>
      <c r="K61" s="191"/>
    </row>
    <row r="62" spans="1:11" ht="19.5" customHeight="1" thickBot="1">
      <c r="A62" s="31"/>
      <c r="B62" s="19" t="s">
        <v>71</v>
      </c>
      <c r="C62" s="42"/>
      <c r="D62" s="43"/>
      <c r="E62" s="44"/>
      <c r="F62" s="45"/>
      <c r="G62" s="46"/>
      <c r="H62" s="233"/>
      <c r="I62" s="94"/>
      <c r="J62" s="47"/>
      <c r="K62" s="192"/>
    </row>
    <row r="63" spans="1:11" ht="19.5" customHeight="1">
      <c r="A63" s="24"/>
      <c r="B63" s="155" t="s">
        <v>44</v>
      </c>
      <c r="C63" s="55">
        <v>1</v>
      </c>
      <c r="D63" s="56" t="s">
        <v>72</v>
      </c>
      <c r="E63" s="56"/>
      <c r="F63" s="33"/>
      <c r="G63" s="33"/>
      <c r="H63" s="84"/>
      <c r="I63" s="84"/>
      <c r="J63" s="33"/>
      <c r="K63" s="194"/>
    </row>
    <row r="64" spans="1:11" ht="19.5" customHeight="1">
      <c r="A64" s="24"/>
      <c r="B64" s="149" t="s">
        <v>44</v>
      </c>
      <c r="C64" s="108">
        <f ca="1">C$63+COUNTIF(INDIRECT("B"&amp;ROW($C$63)&amp;":B"&amp;ROW($C64)-1,TRUE),B64)/100</f>
        <v>1.01</v>
      </c>
      <c r="D64" s="104" t="s">
        <v>73</v>
      </c>
      <c r="E64" s="105"/>
      <c r="F64" s="66">
        <v>1</v>
      </c>
      <c r="G64" s="65" t="s">
        <v>27</v>
      </c>
      <c r="H64" s="228"/>
      <c r="I64" s="96">
        <f>IF(ISERROR(H64*1),"Text in RATE",IF(H64&lt;0,"Negative RATE",IF(ISERROR(F64*1),ROUND(H64,2),ROUND(ROUND(H64,2)*F64,2))))</f>
        <v>0</v>
      </c>
      <c r="J64" s="70"/>
      <c r="K64" s="183" t="s">
        <v>234</v>
      </c>
    </row>
    <row r="65" spans="1:11" ht="19.5" customHeight="1">
      <c r="A65" s="24"/>
      <c r="B65" s="149" t="s">
        <v>44</v>
      </c>
      <c r="C65" s="108">
        <f ca="1">C$63+COUNTIF(INDIRECT("B"&amp;ROW($C$63)&amp;":B"&amp;ROW($C65)-1,TRUE),B65)/100</f>
        <v>1.02</v>
      </c>
      <c r="D65" s="121" t="s">
        <v>199</v>
      </c>
      <c r="E65" s="122"/>
      <c r="F65" s="73"/>
      <c r="G65" s="69"/>
      <c r="H65" s="85"/>
      <c r="I65" s="130" t="s">
        <v>36</v>
      </c>
      <c r="J65" s="70"/>
      <c r="K65" s="183" t="s">
        <v>235</v>
      </c>
    </row>
    <row r="66" spans="1:12" s="8" customFormat="1" ht="19.5" customHeight="1">
      <c r="A66" s="24"/>
      <c r="B66" s="149" t="s">
        <v>44</v>
      </c>
      <c r="C66" s="108">
        <f ca="1">C$63+COUNTIF(INDIRECT("B"&amp;ROW($C$63)&amp;":B"&amp;ROW($C66)-1,TRUE),B66)/100</f>
        <v>1.03</v>
      </c>
      <c r="D66" s="121" t="s">
        <v>200</v>
      </c>
      <c r="E66" s="122"/>
      <c r="F66" s="73"/>
      <c r="G66" s="69"/>
      <c r="H66" s="85"/>
      <c r="I66" s="130" t="s">
        <v>36</v>
      </c>
      <c r="J66" s="70"/>
      <c r="K66" s="183" t="s">
        <v>236</v>
      </c>
      <c r="L66" s="173"/>
    </row>
    <row r="67" spans="1:12" s="8" customFormat="1" ht="19.5" customHeight="1" thickBot="1">
      <c r="A67" s="24"/>
      <c r="B67" s="156" t="s">
        <v>44</v>
      </c>
      <c r="C67" s="247">
        <f ca="1">C$63+COUNTIF(INDIRECT("B"&amp;ROW($C$63)&amp;":B"&amp;ROW($C67)-1,TRUE),B67)/100</f>
        <v>1.04</v>
      </c>
      <c r="D67" s="121" t="s">
        <v>154</v>
      </c>
      <c r="E67" s="122"/>
      <c r="F67" s="66">
        <v>1</v>
      </c>
      <c r="G67" s="71" t="s">
        <v>27</v>
      </c>
      <c r="H67" s="228"/>
      <c r="I67" s="96">
        <f>IF(ISERROR(H67*1),"Text in RATE",IF(H67&lt;0,"Negative RATE",IF(ISERROR(F67*1),ROUND(H67,2),ROUND(ROUND(H67,2)*F67,2))))</f>
        <v>0</v>
      </c>
      <c r="J67" s="70"/>
      <c r="K67" s="183" t="s">
        <v>237</v>
      </c>
      <c r="L67" s="173"/>
    </row>
    <row r="68" spans="1:11" ht="19.5" customHeight="1">
      <c r="A68" s="24"/>
      <c r="B68" s="155" t="s">
        <v>44</v>
      </c>
      <c r="C68" s="113">
        <v>2</v>
      </c>
      <c r="D68" s="56" t="s">
        <v>71</v>
      </c>
      <c r="E68" s="56"/>
      <c r="F68" s="33"/>
      <c r="G68" s="33"/>
      <c r="H68" s="84"/>
      <c r="I68" s="84"/>
      <c r="J68" s="33"/>
      <c r="K68" s="194"/>
    </row>
    <row r="69" spans="1:11" ht="19.5" customHeight="1">
      <c r="A69" s="24"/>
      <c r="B69" s="148" t="s">
        <v>44</v>
      </c>
      <c r="C69" s="109">
        <f ca="1">C$68+COUNTIF(INDIRECT("B"&amp;ROW($C$68)&amp;":B"&amp;ROW($C69)-1,TRUE),B69)/100</f>
        <v>2.01</v>
      </c>
      <c r="D69" s="104" t="s">
        <v>74</v>
      </c>
      <c r="E69" s="105"/>
      <c r="F69" s="313"/>
      <c r="G69" s="314"/>
      <c r="H69" s="314"/>
      <c r="I69" s="315"/>
      <c r="J69" s="70"/>
      <c r="K69" s="195"/>
    </row>
    <row r="70" spans="1:12" s="8" customFormat="1" ht="19.5" customHeight="1">
      <c r="A70" s="24"/>
      <c r="B70" s="187"/>
      <c r="C70" s="102" t="s">
        <v>12</v>
      </c>
      <c r="D70" s="106" t="s">
        <v>201</v>
      </c>
      <c r="E70" s="248"/>
      <c r="F70" s="66">
        <v>3348</v>
      </c>
      <c r="G70" s="65" t="s">
        <v>68</v>
      </c>
      <c r="H70" s="228"/>
      <c r="I70" s="96">
        <f>IF(ISERROR(H70*1),"Text in RATE",IF(H70&lt;0,"Negative RATE",IF(ISERROR(F70*1),ROUND(H70,2),ROUND(ROUND(H70,2)*F70,2))))</f>
        <v>0</v>
      </c>
      <c r="J70" s="70"/>
      <c r="K70" s="183" t="s">
        <v>238</v>
      </c>
      <c r="L70" s="173"/>
    </row>
    <row r="71" spans="1:12" s="8" customFormat="1" ht="19.5" customHeight="1">
      <c r="A71" s="24"/>
      <c r="B71" s="187"/>
      <c r="C71" s="102" t="s">
        <v>13</v>
      </c>
      <c r="D71" s="106" t="s">
        <v>202</v>
      </c>
      <c r="E71" s="248"/>
      <c r="F71" s="66">
        <v>104191</v>
      </c>
      <c r="G71" s="65" t="s">
        <v>68</v>
      </c>
      <c r="H71" s="228"/>
      <c r="I71" s="96">
        <f>IF(ISERROR(H71*1),"Text in RATE",IF(H71&lt;0,"Negative RATE",IF(ISERROR(F71*1),ROUND(H71,2),ROUND(ROUND(H71,2)*F71,2))))</f>
        <v>0</v>
      </c>
      <c r="J71" s="70"/>
      <c r="K71" s="183" t="s">
        <v>238</v>
      </c>
      <c r="L71" s="173"/>
    </row>
    <row r="72" spans="1:12" s="8" customFormat="1" ht="19.5" customHeight="1">
      <c r="A72" s="24"/>
      <c r="B72" s="187"/>
      <c r="C72" s="102" t="s">
        <v>14</v>
      </c>
      <c r="D72" s="106" t="s">
        <v>203</v>
      </c>
      <c r="E72" s="248"/>
      <c r="F72" s="66">
        <v>500</v>
      </c>
      <c r="G72" s="65" t="s">
        <v>68</v>
      </c>
      <c r="H72" s="228"/>
      <c r="I72" s="96">
        <f>IF(ISERROR(H72*1),"Text in RATE",IF(H72&lt;0,"Negative RATE",IF(ISERROR(F72*1),ROUND(H72,2),ROUND(ROUND(H72,2)*F72,2))))</f>
        <v>0</v>
      </c>
      <c r="J72" s="70"/>
      <c r="K72" s="183" t="s">
        <v>239</v>
      </c>
      <c r="L72" s="173"/>
    </row>
    <row r="73" spans="1:12" s="8" customFormat="1" ht="19.5" customHeight="1">
      <c r="A73" s="24"/>
      <c r="B73" s="148" t="s">
        <v>44</v>
      </c>
      <c r="C73" s="103">
        <f ca="1">C$68+COUNTIF(INDIRECT("B"&amp;ROW($C$68)&amp;":B"&amp;ROW($C73)-1,TRUE),B73)/100</f>
        <v>2.02</v>
      </c>
      <c r="D73" s="104" t="s">
        <v>186</v>
      </c>
      <c r="E73" s="105"/>
      <c r="F73" s="329"/>
      <c r="G73" s="330"/>
      <c r="H73" s="330"/>
      <c r="I73" s="331"/>
      <c r="J73" s="70"/>
      <c r="K73" s="195"/>
      <c r="L73" s="173"/>
    </row>
    <row r="74" spans="1:12" s="8" customFormat="1" ht="19.5" customHeight="1">
      <c r="A74" s="24"/>
      <c r="B74" s="187"/>
      <c r="C74" s="102" t="s">
        <v>12</v>
      </c>
      <c r="D74" s="106" t="s">
        <v>190</v>
      </c>
      <c r="E74" s="248"/>
      <c r="F74" s="329"/>
      <c r="G74" s="330"/>
      <c r="H74" s="330"/>
      <c r="I74" s="331"/>
      <c r="J74" s="70"/>
      <c r="K74" s="196"/>
      <c r="L74" s="173"/>
    </row>
    <row r="75" spans="1:12" s="8" customFormat="1" ht="19.5" customHeight="1">
      <c r="A75" s="24"/>
      <c r="B75" s="187"/>
      <c r="C75" s="102"/>
      <c r="D75" s="106" t="s">
        <v>135</v>
      </c>
      <c r="E75" s="222" t="s">
        <v>188</v>
      </c>
      <c r="F75" s="66">
        <v>10367</v>
      </c>
      <c r="G75" s="65" t="s">
        <v>67</v>
      </c>
      <c r="H75" s="228"/>
      <c r="I75" s="96">
        <f aca="true" t="shared" si="1" ref="I75:I81">IF(ISERROR(H75*1),"Text in RATE",IF(H75&lt;0,"Negative RATE",IF(ISERROR(F75*1),ROUND(H75,2),ROUND(ROUND(H75,2)*F75,2))))</f>
        <v>0</v>
      </c>
      <c r="J75" s="70"/>
      <c r="K75" s="183" t="s">
        <v>240</v>
      </c>
      <c r="L75" s="173"/>
    </row>
    <row r="76" spans="1:12" s="8" customFormat="1" ht="19.5" customHeight="1">
      <c r="A76" s="24"/>
      <c r="B76" s="187"/>
      <c r="C76" s="102"/>
      <c r="D76" s="106" t="s">
        <v>136</v>
      </c>
      <c r="E76" s="222" t="s">
        <v>189</v>
      </c>
      <c r="F76" s="66">
        <f>4125+50</f>
        <v>4175</v>
      </c>
      <c r="G76" s="65" t="s">
        <v>68</v>
      </c>
      <c r="H76" s="228"/>
      <c r="I76" s="96">
        <f t="shared" si="1"/>
        <v>0</v>
      </c>
      <c r="J76" s="70"/>
      <c r="K76" s="220" t="s">
        <v>241</v>
      </c>
      <c r="L76" s="173"/>
    </row>
    <row r="77" spans="1:12" s="8" customFormat="1" ht="19.5" customHeight="1">
      <c r="A77" s="24"/>
      <c r="B77" s="187"/>
      <c r="C77" s="102"/>
      <c r="D77" s="106" t="s">
        <v>137</v>
      </c>
      <c r="E77" s="222" t="s">
        <v>184</v>
      </c>
      <c r="F77" s="66">
        <f>40235+10985</f>
        <v>51220</v>
      </c>
      <c r="G77" s="65" t="s">
        <v>68</v>
      </c>
      <c r="H77" s="228"/>
      <c r="I77" s="96">
        <f t="shared" si="1"/>
        <v>0</v>
      </c>
      <c r="J77" s="70"/>
      <c r="K77" s="183" t="s">
        <v>242</v>
      </c>
      <c r="L77" s="173"/>
    </row>
    <row r="78" spans="1:12" s="8" customFormat="1" ht="19.5" customHeight="1">
      <c r="A78" s="24"/>
      <c r="B78" s="187"/>
      <c r="C78" s="102"/>
      <c r="D78" s="106" t="s">
        <v>138</v>
      </c>
      <c r="E78" s="222" t="s">
        <v>187</v>
      </c>
      <c r="F78" s="66">
        <f>305+1400</f>
        <v>1705</v>
      </c>
      <c r="G78" s="65" t="s">
        <v>68</v>
      </c>
      <c r="H78" s="228"/>
      <c r="I78" s="96">
        <f t="shared" si="1"/>
        <v>0</v>
      </c>
      <c r="J78" s="70"/>
      <c r="K78" s="220" t="s">
        <v>242</v>
      </c>
      <c r="L78" s="173"/>
    </row>
    <row r="79" spans="1:12" s="8" customFormat="1" ht="19.5" customHeight="1">
      <c r="A79" s="24"/>
      <c r="B79" s="187"/>
      <c r="C79" s="102" t="s">
        <v>13</v>
      </c>
      <c r="D79" s="106" t="s">
        <v>191</v>
      </c>
      <c r="E79" s="222"/>
      <c r="F79" s="66">
        <v>2260</v>
      </c>
      <c r="G79" s="65" t="s">
        <v>68</v>
      </c>
      <c r="H79" s="228"/>
      <c r="I79" s="96">
        <f t="shared" si="1"/>
        <v>0</v>
      </c>
      <c r="J79" s="70"/>
      <c r="K79" s="183" t="s">
        <v>243</v>
      </c>
      <c r="L79" s="173"/>
    </row>
    <row r="80" spans="1:12" s="8" customFormat="1" ht="19.5" customHeight="1">
      <c r="A80" s="24"/>
      <c r="B80" s="187"/>
      <c r="C80" s="102" t="s">
        <v>14</v>
      </c>
      <c r="D80" s="106" t="s">
        <v>204</v>
      </c>
      <c r="E80" s="248"/>
      <c r="F80" s="66">
        <v>966</v>
      </c>
      <c r="G80" s="65" t="s">
        <v>68</v>
      </c>
      <c r="H80" s="228"/>
      <c r="I80" s="96">
        <f t="shared" si="1"/>
        <v>0</v>
      </c>
      <c r="J80" s="70"/>
      <c r="K80" s="183" t="s">
        <v>243</v>
      </c>
      <c r="L80" s="173"/>
    </row>
    <row r="81" spans="1:12" s="8" customFormat="1" ht="19.5" customHeight="1">
      <c r="A81" s="24"/>
      <c r="B81" s="187"/>
      <c r="C81" s="102" t="s">
        <v>45</v>
      </c>
      <c r="D81" s="106" t="s">
        <v>205</v>
      </c>
      <c r="E81" s="248"/>
      <c r="F81" s="66">
        <v>500</v>
      </c>
      <c r="G81" s="65" t="s">
        <v>68</v>
      </c>
      <c r="H81" s="228"/>
      <c r="I81" s="96">
        <f t="shared" si="1"/>
        <v>0</v>
      </c>
      <c r="J81" s="70"/>
      <c r="K81" s="183" t="s">
        <v>244</v>
      </c>
      <c r="L81" s="173"/>
    </row>
    <row r="82" spans="1:12" s="120" customFormat="1" ht="19.5" customHeight="1">
      <c r="A82" s="119"/>
      <c r="B82" s="148" t="s">
        <v>44</v>
      </c>
      <c r="C82" s="103">
        <f ca="1">C$68+COUNTIF(INDIRECT("B"&amp;ROW($C$68)&amp;":B"&amp;ROW($C82)-1,TRUE),B82)/100</f>
        <v>2.03</v>
      </c>
      <c r="D82" s="104" t="s">
        <v>75</v>
      </c>
      <c r="E82" s="105"/>
      <c r="F82" s="326"/>
      <c r="G82" s="327"/>
      <c r="H82" s="327"/>
      <c r="I82" s="328"/>
      <c r="J82" s="70"/>
      <c r="K82" s="195"/>
      <c r="L82" s="173"/>
    </row>
    <row r="83" spans="1:11" ht="19.5" customHeight="1">
      <c r="A83" s="27"/>
      <c r="B83" s="187"/>
      <c r="C83" s="102" t="s">
        <v>12</v>
      </c>
      <c r="D83" s="106" t="s">
        <v>132</v>
      </c>
      <c r="E83" s="248"/>
      <c r="F83" s="66">
        <f>440+105</f>
        <v>545</v>
      </c>
      <c r="G83" s="249" t="s">
        <v>67</v>
      </c>
      <c r="H83" s="228"/>
      <c r="I83" s="54">
        <f>IF(ISERROR(H83*1),"Text in RATE",IF(H83&lt;0,"Negative RATE",IF(ISERROR(F83*1),ROUND(H83,2),ROUND(ROUND(H83,2)*F83,2))))</f>
        <v>0</v>
      </c>
      <c r="J83" s="30"/>
      <c r="K83" s="180" t="s">
        <v>245</v>
      </c>
    </row>
    <row r="84" spans="1:11" ht="19.5" customHeight="1">
      <c r="A84" s="27"/>
      <c r="B84" s="187"/>
      <c r="C84" s="102" t="s">
        <v>13</v>
      </c>
      <c r="D84" s="106" t="s">
        <v>149</v>
      </c>
      <c r="E84" s="248"/>
      <c r="F84" s="66">
        <v>120</v>
      </c>
      <c r="G84" s="249" t="s">
        <v>67</v>
      </c>
      <c r="H84" s="228"/>
      <c r="I84" s="96">
        <f>IF(ISERROR(H84*1),"Text in RATE",IF(H84&lt;0,"Negative RATE",IF(ISERROR(F84*1),ROUND(H84,2),ROUND(ROUND(H84,2)*F84,2))))</f>
        <v>0</v>
      </c>
      <c r="J84" s="30"/>
      <c r="K84" s="180" t="s">
        <v>245</v>
      </c>
    </row>
    <row r="85" spans="1:11" ht="19.5" customHeight="1">
      <c r="A85" s="27"/>
      <c r="B85" s="132"/>
      <c r="C85" s="102" t="s">
        <v>14</v>
      </c>
      <c r="D85" s="106" t="s">
        <v>156</v>
      </c>
      <c r="E85" s="250"/>
      <c r="F85" s="66">
        <v>285</v>
      </c>
      <c r="G85" s="65" t="s">
        <v>67</v>
      </c>
      <c r="H85" s="251"/>
      <c r="I85" s="96">
        <f>IF(ISERROR(H85*1),"Text in RATE",IF(H85&lt;0,"Negative RATE",IF(ISERROR(F85*1),ROUND(H85,2),ROUND(ROUND(H85,2)*F85,2))))</f>
        <v>0</v>
      </c>
      <c r="J85" s="137"/>
      <c r="K85" s="180" t="s">
        <v>245</v>
      </c>
    </row>
    <row r="86" spans="1:11" ht="19.5" customHeight="1">
      <c r="A86" s="27"/>
      <c r="B86" s="132"/>
      <c r="C86" s="102" t="s">
        <v>45</v>
      </c>
      <c r="D86" s="177" t="s">
        <v>216</v>
      </c>
      <c r="E86" s="252"/>
      <c r="F86" s="66">
        <v>26765</v>
      </c>
      <c r="G86" s="65" t="s">
        <v>67</v>
      </c>
      <c r="H86" s="251"/>
      <c r="I86" s="96">
        <f>IF(ISERROR(H86*1),"Text in RATE",IF(H86&lt;0,"Negative RATE",IF(ISERROR(F86*1),ROUND(H86,2),ROUND(ROUND(H86,2)*F86,2))))</f>
        <v>0</v>
      </c>
      <c r="J86" s="137"/>
      <c r="K86" s="180" t="s">
        <v>245</v>
      </c>
    </row>
    <row r="87" spans="1:11" ht="19.5" customHeight="1" thickBot="1">
      <c r="A87" s="27"/>
      <c r="B87" s="132"/>
      <c r="C87" s="102" t="s">
        <v>51</v>
      </c>
      <c r="D87" s="177" t="s">
        <v>295</v>
      </c>
      <c r="E87" s="252"/>
      <c r="F87" s="66">
        <v>20</v>
      </c>
      <c r="G87" s="65" t="s">
        <v>68</v>
      </c>
      <c r="H87" s="251"/>
      <c r="I87" s="96">
        <f>IF(ISERROR(H87*1),"Text in RATE",IF(H87&lt;0,"Negative RATE",IF(ISERROR(F87*1),ROUND(H87,2),ROUND(ROUND(H87,2)*F87,2))))</f>
        <v>0</v>
      </c>
      <c r="J87" s="137"/>
      <c r="K87" s="180" t="s">
        <v>296</v>
      </c>
    </row>
    <row r="88" spans="1:11" ht="19.5" customHeight="1" thickBot="1" thickTop="1">
      <c r="A88" s="24"/>
      <c r="B88" s="157"/>
      <c r="C88" s="128"/>
      <c r="D88" s="128"/>
      <c r="E88" s="129" t="s">
        <v>15</v>
      </c>
      <c r="F88" s="52"/>
      <c r="G88" s="36"/>
      <c r="H88" s="86"/>
      <c r="I88" s="86"/>
      <c r="J88" s="40">
        <f>SUM(I64:I87)</f>
        <v>0</v>
      </c>
      <c r="K88" s="191"/>
    </row>
    <row r="89" spans="1:11" ht="19.5" customHeight="1" thickBot="1">
      <c r="A89" s="31"/>
      <c r="B89" s="19" t="s">
        <v>29</v>
      </c>
      <c r="C89" s="42"/>
      <c r="D89" s="43"/>
      <c r="E89" s="44"/>
      <c r="F89" s="45"/>
      <c r="G89" s="46"/>
      <c r="H89" s="233"/>
      <c r="I89" s="94"/>
      <c r="J89" s="47"/>
      <c r="K89" s="192"/>
    </row>
    <row r="90" spans="1:11" ht="19.5" customHeight="1">
      <c r="A90" s="24"/>
      <c r="B90" s="29" t="s">
        <v>30</v>
      </c>
      <c r="C90" s="56">
        <v>1</v>
      </c>
      <c r="D90" s="56" t="s">
        <v>28</v>
      </c>
      <c r="E90" s="56"/>
      <c r="F90" s="33"/>
      <c r="G90" s="33"/>
      <c r="H90" s="84"/>
      <c r="I90" s="84"/>
      <c r="J90" s="33"/>
      <c r="K90" s="194"/>
    </row>
    <row r="91" spans="1:11" ht="19.5" customHeight="1">
      <c r="A91" s="24"/>
      <c r="B91" s="148" t="s">
        <v>30</v>
      </c>
      <c r="C91" s="103">
        <f ca="1">C$90+COUNTIF(INDIRECT("B"&amp;ROW($C$90)&amp;":B"&amp;ROW($C91)-1,TRUE),B91)/100</f>
        <v>1.01</v>
      </c>
      <c r="D91" s="104" t="s">
        <v>28</v>
      </c>
      <c r="E91" s="105"/>
      <c r="F91" s="326"/>
      <c r="G91" s="327"/>
      <c r="H91" s="327"/>
      <c r="I91" s="328"/>
      <c r="J91" s="70"/>
      <c r="K91" s="195"/>
    </row>
    <row r="92" spans="1:12" s="216" customFormat="1" ht="19.5" customHeight="1">
      <c r="A92" s="214"/>
      <c r="B92" s="212"/>
      <c r="C92" s="102" t="s">
        <v>12</v>
      </c>
      <c r="D92" s="309" t="s">
        <v>286</v>
      </c>
      <c r="E92" s="310"/>
      <c r="F92" s="332">
        <v>1</v>
      </c>
      <c r="G92" s="320" t="s">
        <v>27</v>
      </c>
      <c r="H92" s="316"/>
      <c r="I92" s="318">
        <f>IF(ISERROR(H92*1),"Text in RATE",IF(H92&lt;0,"Negative RATE",IF(ISERROR(F92*1),ROUND(H92,2),ROUND(ROUND(H92,2)*F92,2))))</f>
        <v>0</v>
      </c>
      <c r="J92" s="213"/>
      <c r="K92" s="293" t="s">
        <v>246</v>
      </c>
      <c r="L92" s="215"/>
    </row>
    <row r="93" spans="1:12" s="127" customFormat="1" ht="29.25" customHeight="1">
      <c r="A93" s="217"/>
      <c r="B93" s="187"/>
      <c r="C93" s="102"/>
      <c r="D93" s="309" t="s">
        <v>285</v>
      </c>
      <c r="E93" s="310"/>
      <c r="F93" s="333"/>
      <c r="G93" s="321"/>
      <c r="H93" s="317"/>
      <c r="I93" s="319"/>
      <c r="J93" s="70"/>
      <c r="K93" s="340"/>
      <c r="L93" s="135"/>
    </row>
    <row r="94" spans="1:12" s="8" customFormat="1" ht="19.5" customHeight="1">
      <c r="A94" s="24"/>
      <c r="B94" s="187"/>
      <c r="C94" s="102" t="s">
        <v>206</v>
      </c>
      <c r="D94" s="283" t="s">
        <v>287</v>
      </c>
      <c r="E94" s="284"/>
      <c r="F94" s="332">
        <v>1</v>
      </c>
      <c r="G94" s="320" t="s">
        <v>27</v>
      </c>
      <c r="H94" s="316"/>
      <c r="I94" s="318">
        <f>IF(ISERROR(H94*1),"Text in RATE",IF(H94&lt;0,"Negative RATE",IF(ISERROR(F94*1),ROUND(H94,2),ROUND(ROUND(H94,2)*F94,2))))</f>
        <v>0</v>
      </c>
      <c r="J94" s="176"/>
      <c r="K94" s="293" t="s">
        <v>247</v>
      </c>
      <c r="L94" s="173"/>
    </row>
    <row r="95" spans="1:12" s="8" customFormat="1" ht="42.75" customHeight="1">
      <c r="A95" s="24"/>
      <c r="B95" s="187"/>
      <c r="C95" s="102"/>
      <c r="D95" s="342" t="s">
        <v>288</v>
      </c>
      <c r="E95" s="343"/>
      <c r="F95" s="333"/>
      <c r="G95" s="321"/>
      <c r="H95" s="317"/>
      <c r="I95" s="319"/>
      <c r="J95" s="176"/>
      <c r="K95" s="340"/>
      <c r="L95" s="173"/>
    </row>
    <row r="96" spans="1:12" s="8" customFormat="1" ht="19.5" customHeight="1">
      <c r="A96" s="24"/>
      <c r="B96" s="187"/>
      <c r="C96" s="102" t="s">
        <v>14</v>
      </c>
      <c r="D96" s="283" t="s">
        <v>214</v>
      </c>
      <c r="E96" s="284"/>
      <c r="F96" s="185">
        <v>1</v>
      </c>
      <c r="G96" s="186" t="s">
        <v>27</v>
      </c>
      <c r="H96" s="228"/>
      <c r="I96" s="96">
        <f>IF(ISERROR(H96*1),"Text in RATE",IF(H96&lt;0,"Negative RATE",IF(ISERROR(F96*1),ROUND(H96,2),ROUND(ROUND(H96,2)*F96,2))))</f>
        <v>0</v>
      </c>
      <c r="J96" s="176"/>
      <c r="K96" s="220" t="s">
        <v>248</v>
      </c>
      <c r="L96" s="173"/>
    </row>
    <row r="97" spans="1:12" s="8" customFormat="1" ht="19.5" customHeight="1">
      <c r="A97" s="24"/>
      <c r="B97" s="187"/>
      <c r="C97" s="102" t="s">
        <v>45</v>
      </c>
      <c r="D97" s="283" t="s">
        <v>289</v>
      </c>
      <c r="E97" s="284"/>
      <c r="F97" s="295" t="s">
        <v>36</v>
      </c>
      <c r="G97" s="296"/>
      <c r="H97" s="296"/>
      <c r="I97" s="297"/>
      <c r="J97" s="176"/>
      <c r="K97" s="293" t="s">
        <v>249</v>
      </c>
      <c r="L97" s="173"/>
    </row>
    <row r="98" spans="1:12" s="8" customFormat="1" ht="43.5" customHeight="1" thickBot="1">
      <c r="A98" s="24"/>
      <c r="B98" s="253"/>
      <c r="C98" s="143"/>
      <c r="D98" s="285" t="s">
        <v>290</v>
      </c>
      <c r="E98" s="286"/>
      <c r="F98" s="298"/>
      <c r="G98" s="299"/>
      <c r="H98" s="299"/>
      <c r="I98" s="300"/>
      <c r="J98" s="176"/>
      <c r="K98" s="294"/>
      <c r="L98" s="173"/>
    </row>
    <row r="99" spans="1:11" ht="19.5" customHeight="1">
      <c r="A99" s="24"/>
      <c r="B99" s="29" t="s">
        <v>30</v>
      </c>
      <c r="C99" s="56">
        <v>3</v>
      </c>
      <c r="D99" s="56" t="s">
        <v>66</v>
      </c>
      <c r="E99" s="56"/>
      <c r="F99" s="33"/>
      <c r="G99" s="33"/>
      <c r="H99" s="84"/>
      <c r="I99" s="84"/>
      <c r="J99" s="33"/>
      <c r="K99" s="194"/>
    </row>
    <row r="100" spans="1:11" ht="19.5" customHeight="1">
      <c r="A100" s="24"/>
      <c r="B100" s="148" t="s">
        <v>30</v>
      </c>
      <c r="C100" s="103">
        <f ca="1">C$99+COUNTIF(INDIRECT("B"&amp;ROW($C$99)&amp;":B"&amp;ROW($C100)-1,TRUE),B100)/100</f>
        <v>3.01</v>
      </c>
      <c r="D100" s="104" t="s">
        <v>172</v>
      </c>
      <c r="E100" s="105"/>
      <c r="F100" s="64">
        <v>440</v>
      </c>
      <c r="G100" s="65" t="s">
        <v>67</v>
      </c>
      <c r="H100" s="228"/>
      <c r="I100" s="96">
        <f>IF(ISERROR(H100*1),"Text in RATE",IF(H100&lt;0,"Negative RATE",IF(ISERROR(F100*1),ROUND(H100,2),ROUND(ROUND(H100,2)*F100,2))))</f>
        <v>0</v>
      </c>
      <c r="J100" s="70"/>
      <c r="K100" s="220">
        <v>24.8</v>
      </c>
    </row>
    <row r="101" spans="1:11" s="120" customFormat="1" ht="19.5" customHeight="1">
      <c r="A101" s="119"/>
      <c r="B101" s="148" t="s">
        <v>30</v>
      </c>
      <c r="C101" s="103">
        <f ca="1">C$99+COUNTIF(INDIRECT("B"&amp;ROW($C$99)&amp;":B"&amp;ROW($C101)-1,TRUE),B101)/100</f>
        <v>3.02</v>
      </c>
      <c r="D101" s="106" t="s">
        <v>173</v>
      </c>
      <c r="E101" s="248"/>
      <c r="F101" s="64">
        <v>440</v>
      </c>
      <c r="G101" s="65" t="s">
        <v>67</v>
      </c>
      <c r="H101" s="228"/>
      <c r="I101" s="96">
        <f>IF(ISERROR(H101*1),"Text in RATE",IF(H101&lt;0,"Negative RATE",IF(ISERROR(F101*1),ROUND(H101,2),ROUND(ROUND(H101,2)*F101,2))))</f>
        <v>0</v>
      </c>
      <c r="J101" s="176"/>
      <c r="K101" s="220">
        <v>24.8</v>
      </c>
    </row>
    <row r="102" spans="1:11" s="120" customFormat="1" ht="19.5" customHeight="1">
      <c r="A102" s="119"/>
      <c r="B102" s="148" t="s">
        <v>30</v>
      </c>
      <c r="C102" s="103">
        <f ca="1">C$99+COUNTIF(INDIRECT("B"&amp;ROW($C$99)&amp;":B"&amp;ROW($C102)-1,TRUE),B102)/100</f>
        <v>3.03</v>
      </c>
      <c r="D102" s="106" t="s">
        <v>182</v>
      </c>
      <c r="E102" s="248"/>
      <c r="F102" s="64">
        <v>440</v>
      </c>
      <c r="G102" s="65" t="s">
        <v>67</v>
      </c>
      <c r="H102" s="228"/>
      <c r="I102" s="96">
        <f>IF(ISERROR(H102*1),"Text in RATE",IF(H102&lt;0,"Negative RATE",IF(ISERROR(F102*1),ROUND(H102,2),ROUND(ROUND(H102,2)*F102,2))))</f>
        <v>0</v>
      </c>
      <c r="J102" s="176"/>
      <c r="K102" s="220">
        <v>24.8</v>
      </c>
    </row>
    <row r="103" spans="1:11" s="120" customFormat="1" ht="19.5" customHeight="1" thickBot="1">
      <c r="A103" s="119"/>
      <c r="B103" s="148" t="s">
        <v>30</v>
      </c>
      <c r="C103" s="103">
        <f ca="1">C$99+COUNTIF(INDIRECT("B"&amp;ROW($C$99)&amp;":B"&amp;ROW($C103)-1,TRUE),B103)/100</f>
        <v>3.04</v>
      </c>
      <c r="D103" s="106" t="s">
        <v>181</v>
      </c>
      <c r="E103" s="248"/>
      <c r="F103" s="64">
        <v>105</v>
      </c>
      <c r="G103" s="65" t="s">
        <v>67</v>
      </c>
      <c r="H103" s="228"/>
      <c r="I103" s="96">
        <f>IF(ISERROR(H103*1),"Text in RATE",IF(H103&lt;0,"Negative RATE",IF(ISERROR(F103*1),ROUND(H103,2),ROUND(ROUND(H103,2)*F103,2))))</f>
        <v>0</v>
      </c>
      <c r="J103" s="176"/>
      <c r="K103" s="220">
        <v>24.8</v>
      </c>
    </row>
    <row r="104" spans="1:11" ht="19.5" customHeight="1">
      <c r="A104" s="24"/>
      <c r="B104" s="29" t="s">
        <v>30</v>
      </c>
      <c r="C104" s="56">
        <v>4</v>
      </c>
      <c r="D104" s="56" t="s">
        <v>76</v>
      </c>
      <c r="E104" s="56"/>
      <c r="F104" s="33"/>
      <c r="G104" s="33"/>
      <c r="H104" s="84"/>
      <c r="I104" s="84"/>
      <c r="J104" s="33"/>
      <c r="K104" s="194"/>
    </row>
    <row r="105" spans="1:11" ht="19.5" customHeight="1">
      <c r="A105" s="24"/>
      <c r="B105" s="148" t="s">
        <v>30</v>
      </c>
      <c r="C105" s="103">
        <f ca="1">C$104+COUNTIF(INDIRECT("B"&amp;ROW($C$104)&amp;":B"&amp;ROW($C105)-1,TRUE),B105)/100</f>
        <v>4.01</v>
      </c>
      <c r="D105" s="104" t="s">
        <v>77</v>
      </c>
      <c r="E105" s="105"/>
      <c r="F105" s="64">
        <v>545</v>
      </c>
      <c r="G105" s="65" t="s">
        <v>67</v>
      </c>
      <c r="H105" s="228"/>
      <c r="I105" s="96">
        <f>IF(ISERROR(H105*1),"Text in RATE",IF(H105&lt;0,"Negative RATE",IF(ISERROR(F105*1),ROUND(H105,2),ROUND(ROUND(H105,2)*F105,2))))</f>
        <v>0</v>
      </c>
      <c r="J105" s="70"/>
      <c r="K105" s="220" t="s">
        <v>250</v>
      </c>
    </row>
    <row r="106" spans="1:11" ht="19.5" customHeight="1">
      <c r="A106" s="24"/>
      <c r="B106" s="148" t="s">
        <v>30</v>
      </c>
      <c r="C106" s="103">
        <f ca="1">C$104+COUNTIF(INDIRECT("B"&amp;ROW($C$104)&amp;":B"&amp;ROW($C106)-1,TRUE),B106)/100</f>
        <v>4.02</v>
      </c>
      <c r="D106" s="104" t="s">
        <v>176</v>
      </c>
      <c r="E106" s="105"/>
      <c r="F106" s="64">
        <f>440*1.8</f>
        <v>792</v>
      </c>
      <c r="G106" s="65" t="s">
        <v>160</v>
      </c>
      <c r="H106" s="228"/>
      <c r="I106" s="96">
        <f>IF(ISERROR(H106*1),"Text in RATE",IF(H106&lt;0,"Negative RATE",IF(ISERROR(F106*1),ROUND(H106,2),ROUND(ROUND(H106,2)*F106,2))))</f>
        <v>0</v>
      </c>
      <c r="J106" s="70"/>
      <c r="K106" s="220" t="s">
        <v>251</v>
      </c>
    </row>
    <row r="107" spans="1:11" ht="19.5" customHeight="1">
      <c r="A107" s="24"/>
      <c r="B107" s="148" t="s">
        <v>30</v>
      </c>
      <c r="C107" s="103">
        <f ca="1">C$104+COUNTIF(INDIRECT("B"&amp;ROW($C$104)&amp;":B"&amp;ROW($C107)-1,TRUE),B107)/100</f>
        <v>4.03</v>
      </c>
      <c r="D107" s="104" t="s">
        <v>177</v>
      </c>
      <c r="E107" s="105"/>
      <c r="F107" s="64">
        <f>105*1.2</f>
        <v>126</v>
      </c>
      <c r="G107" s="65" t="s">
        <v>160</v>
      </c>
      <c r="H107" s="228"/>
      <c r="I107" s="96">
        <f>IF(ISERROR(H107*1),"Text in RATE",IF(H107&lt;0,"Negative RATE",IF(ISERROR(F107*1),ROUND(H107,2),ROUND(ROUND(H107,2)*F107,2))))</f>
        <v>0</v>
      </c>
      <c r="J107" s="70"/>
      <c r="K107" s="220" t="s">
        <v>251</v>
      </c>
    </row>
    <row r="108" spans="1:12" s="126" customFormat="1" ht="19.5" customHeight="1" thickBot="1">
      <c r="A108" s="123"/>
      <c r="B108" s="148" t="s">
        <v>30</v>
      </c>
      <c r="C108" s="103">
        <f ca="1">C$104+COUNTIF(INDIRECT("B"&amp;ROW($C$104)&amp;":B"&amp;ROW($C108)-1,TRUE),B108)/100</f>
        <v>4.04</v>
      </c>
      <c r="D108" s="104" t="s">
        <v>178</v>
      </c>
      <c r="E108" s="105"/>
      <c r="F108" s="64">
        <v>105</v>
      </c>
      <c r="G108" s="65" t="s">
        <v>67</v>
      </c>
      <c r="H108" s="228"/>
      <c r="I108" s="124">
        <f>IF(ISERROR(H108*1),"Text in RATE",IF(H108&lt;0,"Negative RATE",IF(ISERROR(F108*1),ROUND(H108,2),ROUND(ROUND(H108,2)*F108,2))))</f>
        <v>0</v>
      </c>
      <c r="J108" s="125"/>
      <c r="K108" s="181" t="s">
        <v>252</v>
      </c>
      <c r="L108" s="174"/>
    </row>
    <row r="109" spans="1:11" ht="19.5" customHeight="1">
      <c r="A109" s="24"/>
      <c r="B109" s="29" t="s">
        <v>30</v>
      </c>
      <c r="C109" s="56">
        <v>5</v>
      </c>
      <c r="D109" s="56" t="s">
        <v>69</v>
      </c>
      <c r="E109" s="56"/>
      <c r="F109" s="33"/>
      <c r="G109" s="33"/>
      <c r="H109" s="84"/>
      <c r="I109" s="84"/>
      <c r="J109" s="33"/>
      <c r="K109" s="194"/>
    </row>
    <row r="110" spans="1:11" ht="19.5" customHeight="1">
      <c r="A110" s="24"/>
      <c r="B110" s="148" t="s">
        <v>30</v>
      </c>
      <c r="C110" s="103">
        <f ca="1">C$109+COUNTIF(INDIRECT("B"&amp;ROW($C$109)&amp;":B"&amp;ROW($C110)-1,TRUE),B110)/100</f>
        <v>5.01</v>
      </c>
      <c r="D110" s="104" t="s">
        <v>70</v>
      </c>
      <c r="E110" s="105"/>
      <c r="F110" s="64"/>
      <c r="G110" s="69"/>
      <c r="H110" s="236"/>
      <c r="I110" s="98"/>
      <c r="J110" s="70"/>
      <c r="K110" s="195"/>
    </row>
    <row r="111" spans="1:11" ht="19.5" customHeight="1">
      <c r="A111" s="27"/>
      <c r="B111" s="132"/>
      <c r="C111" s="102" t="s">
        <v>12</v>
      </c>
      <c r="D111" s="106" t="s">
        <v>179</v>
      </c>
      <c r="E111" s="235"/>
      <c r="F111" s="66">
        <v>440</v>
      </c>
      <c r="G111" s="65" t="s">
        <v>67</v>
      </c>
      <c r="H111" s="228"/>
      <c r="I111" s="54">
        <f>IF(ISERROR(H111*1),"Text in RATE",IF(H111&lt;0,"Negative RATE",IF(ISERROR(F111*1),ROUND(H111,2),ROUND(ROUND(H111,2)*F111,2))))</f>
        <v>0</v>
      </c>
      <c r="J111" s="30"/>
      <c r="K111" s="180" t="s">
        <v>253</v>
      </c>
    </row>
    <row r="112" spans="1:11" ht="19.5" customHeight="1" thickBot="1">
      <c r="A112" s="27"/>
      <c r="B112" s="132"/>
      <c r="C112" s="102" t="s">
        <v>12</v>
      </c>
      <c r="D112" s="106" t="s">
        <v>180</v>
      </c>
      <c r="E112" s="235"/>
      <c r="F112" s="66">
        <v>105</v>
      </c>
      <c r="G112" s="65" t="s">
        <v>67</v>
      </c>
      <c r="H112" s="228"/>
      <c r="I112" s="54">
        <f>IF(ISERROR(H112*1),"Text in RATE",IF(H112&lt;0,"Negative RATE",IF(ISERROR(F112*1),ROUND(H112,2),ROUND(ROUND(H112,2)*F112,2))))</f>
        <v>0</v>
      </c>
      <c r="J112" s="30"/>
      <c r="K112" s="180" t="s">
        <v>253</v>
      </c>
    </row>
    <row r="113" spans="1:11" ht="19.5" customHeight="1">
      <c r="A113" s="27"/>
      <c r="B113" s="29" t="s">
        <v>30</v>
      </c>
      <c r="C113" s="56">
        <v>6</v>
      </c>
      <c r="D113" s="56" t="s">
        <v>33</v>
      </c>
      <c r="E113" s="56"/>
      <c r="F113" s="33"/>
      <c r="G113" s="33"/>
      <c r="H113" s="84"/>
      <c r="I113" s="84"/>
      <c r="J113" s="33"/>
      <c r="K113" s="194"/>
    </row>
    <row r="114" spans="1:11" ht="19.5" customHeight="1">
      <c r="A114" s="27"/>
      <c r="B114" s="149" t="s">
        <v>30</v>
      </c>
      <c r="C114" s="103">
        <f ca="1">C$113+COUNTIF(INDIRECT("B"&amp;ROW($C$113)&amp;":B"&amp;ROW($C114)-1,TRUE),B114)/100</f>
        <v>6.01</v>
      </c>
      <c r="D114" s="104" t="s">
        <v>192</v>
      </c>
      <c r="E114" s="105"/>
      <c r="F114" s="64">
        <v>41</v>
      </c>
      <c r="G114" s="65" t="s">
        <v>207</v>
      </c>
      <c r="H114" s="228"/>
      <c r="I114" s="96">
        <f>IF(ISERROR(H114*1),"Text in RATE",IF(H114&lt;0,"Negative RATE",IF(ISERROR(F114*1),ROUND(H114,2),ROUND(ROUND(H114,2)*F114,2))))</f>
        <v>0</v>
      </c>
      <c r="J114" s="70"/>
      <c r="K114" s="183" t="s">
        <v>254</v>
      </c>
    </row>
    <row r="115" spans="1:11" ht="19.5" customHeight="1">
      <c r="A115" s="27"/>
      <c r="B115" s="149" t="s">
        <v>30</v>
      </c>
      <c r="C115" s="103">
        <f ca="1">C$113+COUNTIF(INDIRECT("B"&amp;ROW($C$113)&amp;":B"&amp;ROW($C115)-1,TRUE),B115)/100</f>
        <v>6.02</v>
      </c>
      <c r="D115" s="106" t="s">
        <v>193</v>
      </c>
      <c r="E115" s="107"/>
      <c r="F115" s="64">
        <v>475</v>
      </c>
      <c r="G115" s="65" t="s">
        <v>207</v>
      </c>
      <c r="H115" s="228"/>
      <c r="I115" s="96">
        <f>IF(ISERROR(H115*1),"Text in RATE",IF(H115&lt;0,"Negative RATE",IF(ISERROR(F115*1),ROUND(H115,2),ROUND(ROUND(H115,2)*F115,2))))</f>
        <v>0</v>
      </c>
      <c r="J115" s="30"/>
      <c r="K115" s="180" t="s">
        <v>255</v>
      </c>
    </row>
    <row r="116" spans="1:11" ht="19.5" customHeight="1">
      <c r="A116" s="27"/>
      <c r="B116" s="149" t="s">
        <v>30</v>
      </c>
      <c r="C116" s="103">
        <f ca="1">C$113+COUNTIF(INDIRECT("B"&amp;ROW($C$113)&amp;":B"&amp;ROW($C116)-1,TRUE),B116)/100</f>
        <v>6.03</v>
      </c>
      <c r="D116" s="106" t="s">
        <v>174</v>
      </c>
      <c r="E116" s="107"/>
      <c r="F116" s="64">
        <v>385</v>
      </c>
      <c r="G116" s="249" t="s">
        <v>67</v>
      </c>
      <c r="H116" s="254"/>
      <c r="I116" s="96">
        <f>IF(ISERROR(H116*1),"Text in RATE",IF(H116&lt;0,"Negative RATE",IF(ISERROR(F116*1),ROUND(H116,2),ROUND(ROUND(H116,2)*F116,2))))</f>
        <v>0</v>
      </c>
      <c r="J116" s="30"/>
      <c r="K116" s="182" t="s">
        <v>256</v>
      </c>
    </row>
    <row r="117" spans="1:11" ht="19.5" customHeight="1" thickBot="1">
      <c r="A117" s="27"/>
      <c r="B117" s="148" t="s">
        <v>30</v>
      </c>
      <c r="C117" s="103">
        <f ca="1">C$113+COUNTIF(INDIRECT("B"&amp;ROW($C$113)&amp;":B"&amp;ROW($C117)-1,TRUE),B117)/100</f>
        <v>6.04</v>
      </c>
      <c r="D117" s="106" t="s">
        <v>166</v>
      </c>
      <c r="E117" s="248"/>
      <c r="F117" s="64">
        <v>1</v>
      </c>
      <c r="G117" s="249" t="s">
        <v>155</v>
      </c>
      <c r="H117" s="254"/>
      <c r="I117" s="96">
        <f>IF(ISERROR(H117*1),"Text in RATE",IF(H117&lt;0,"Negative RATE",IF(ISERROR(F117*1),ROUND(H117,2),ROUND(ROUND(H117,2)*F117,2))))</f>
        <v>0</v>
      </c>
      <c r="J117" s="30"/>
      <c r="K117" s="180" t="s">
        <v>257</v>
      </c>
    </row>
    <row r="118" spans="1:11" ht="19.5" customHeight="1">
      <c r="A118" s="27"/>
      <c r="B118" s="150" t="s">
        <v>30</v>
      </c>
      <c r="C118" s="56">
        <v>7</v>
      </c>
      <c r="D118" s="56" t="s">
        <v>82</v>
      </c>
      <c r="E118" s="56"/>
      <c r="F118" s="33"/>
      <c r="G118" s="33"/>
      <c r="H118" s="84"/>
      <c r="I118" s="84"/>
      <c r="J118" s="33"/>
      <c r="K118" s="197"/>
    </row>
    <row r="119" spans="1:11" ht="19.5" customHeight="1">
      <c r="A119" s="27"/>
      <c r="B119" s="148" t="s">
        <v>30</v>
      </c>
      <c r="C119" s="103">
        <f ca="1">C$118+COUNTIF(INDIRECT("B"&amp;ROW($C$118)&amp;":B"&amp;ROW($C119)-1,TRUE),B119)/100</f>
        <v>7.01</v>
      </c>
      <c r="D119" s="104" t="s">
        <v>208</v>
      </c>
      <c r="E119" s="105"/>
      <c r="F119" s="64"/>
      <c r="G119" s="69"/>
      <c r="H119" s="236"/>
      <c r="I119" s="98"/>
      <c r="J119" s="70"/>
      <c r="K119" s="195"/>
    </row>
    <row r="120" spans="1:11" ht="19.5" customHeight="1">
      <c r="A120" s="27"/>
      <c r="B120" s="187"/>
      <c r="C120" s="102" t="s">
        <v>12</v>
      </c>
      <c r="D120" s="106" t="s">
        <v>195</v>
      </c>
      <c r="E120" s="235"/>
      <c r="F120" s="64"/>
      <c r="G120" s="69"/>
      <c r="H120" s="236"/>
      <c r="I120" s="98"/>
      <c r="J120" s="70"/>
      <c r="K120" s="195"/>
    </row>
    <row r="121" spans="1:11" ht="19.5" customHeight="1">
      <c r="A121" s="27"/>
      <c r="B121" s="187"/>
      <c r="C121" s="102"/>
      <c r="D121" s="104" t="s">
        <v>135</v>
      </c>
      <c r="E121" s="235" t="s">
        <v>140</v>
      </c>
      <c r="F121" s="64">
        <f>161.04+48.8-F126</f>
        <v>168.83999999999997</v>
      </c>
      <c r="G121" s="249" t="s">
        <v>207</v>
      </c>
      <c r="H121" s="254"/>
      <c r="I121" s="97">
        <f>IF(ISERROR(H121*1),"Text in RATE",IF(H121&lt;0,"Negative RATE",IF(ISERROR(F121*1),ROUND(H121,2),ROUND(ROUND(H121,2)*F121,2))))</f>
        <v>0</v>
      </c>
      <c r="J121" s="70"/>
      <c r="K121" s="183" t="s">
        <v>258</v>
      </c>
    </row>
    <row r="122" spans="1:11" ht="19.5" customHeight="1">
      <c r="A122" s="27"/>
      <c r="B122" s="187"/>
      <c r="C122" s="102"/>
      <c r="D122" s="104" t="s">
        <v>136</v>
      </c>
      <c r="E122" s="235" t="s">
        <v>141</v>
      </c>
      <c r="F122" s="64">
        <f>29-F127</f>
        <v>14.9</v>
      </c>
      <c r="G122" s="249" t="s">
        <v>207</v>
      </c>
      <c r="H122" s="254"/>
      <c r="I122" s="97">
        <f>IF(ISERROR(H122*1),"Text in RATE",IF(H122&lt;0,"Negative RATE",IF(ISERROR(F122*1),ROUND(H122,2),ROUND(ROUND(H122,2)*F122,2))))</f>
        <v>0</v>
      </c>
      <c r="J122" s="70"/>
      <c r="K122" s="183" t="s">
        <v>258</v>
      </c>
    </row>
    <row r="123" spans="1:11" ht="19.5" customHeight="1">
      <c r="A123" s="27"/>
      <c r="B123" s="187"/>
      <c r="C123" s="102" t="s">
        <v>13</v>
      </c>
      <c r="D123" s="104" t="s">
        <v>196</v>
      </c>
      <c r="E123" s="105"/>
      <c r="F123" s="64"/>
      <c r="G123" s="69"/>
      <c r="H123" s="236"/>
      <c r="I123" s="98"/>
      <c r="J123" s="70"/>
      <c r="K123" s="195"/>
    </row>
    <row r="124" spans="1:11" ht="19.5" customHeight="1">
      <c r="A124" s="27"/>
      <c r="B124" s="187"/>
      <c r="C124" s="102"/>
      <c r="D124" s="106" t="s">
        <v>135</v>
      </c>
      <c r="E124" s="235" t="s">
        <v>145</v>
      </c>
      <c r="F124" s="64">
        <v>41.5</v>
      </c>
      <c r="G124" s="249" t="s">
        <v>207</v>
      </c>
      <c r="H124" s="254"/>
      <c r="I124" s="97">
        <f>IF(ISERROR(H124*1),"Text in RATE",IF(H124&lt;0,"Negative RATE",IF(ISERROR(F124*1),ROUND(H124,2),ROUND(ROUND(H124,2)*F124,2))))</f>
        <v>0</v>
      </c>
      <c r="J124" s="70"/>
      <c r="K124" s="183" t="s">
        <v>259</v>
      </c>
    </row>
    <row r="125" spans="1:11" ht="19.5" customHeight="1">
      <c r="A125" s="27"/>
      <c r="B125" s="187"/>
      <c r="C125" s="102"/>
      <c r="D125" s="104" t="s">
        <v>136</v>
      </c>
      <c r="E125" s="235" t="s">
        <v>139</v>
      </c>
      <c r="F125" s="64">
        <v>31.7</v>
      </c>
      <c r="G125" s="249" t="s">
        <v>207</v>
      </c>
      <c r="H125" s="254"/>
      <c r="I125" s="97">
        <f>IF(ISERROR(H125*1),"Text in RATE",IF(H125&lt;0,"Negative RATE",IF(ISERROR(F125*1),ROUND(H125,2),ROUND(ROUND(H125,2)*F125,2))))</f>
        <v>0</v>
      </c>
      <c r="J125" s="70"/>
      <c r="K125" s="183" t="s">
        <v>259</v>
      </c>
    </row>
    <row r="126" spans="1:11" ht="19.5" customHeight="1">
      <c r="A126" s="27"/>
      <c r="B126" s="187"/>
      <c r="C126" s="102"/>
      <c r="D126" s="104" t="s">
        <v>137</v>
      </c>
      <c r="E126" s="235" t="s">
        <v>140</v>
      </c>
      <c r="F126" s="64">
        <f>41</f>
        <v>41</v>
      </c>
      <c r="G126" s="249" t="s">
        <v>207</v>
      </c>
      <c r="H126" s="254"/>
      <c r="I126" s="97">
        <f>IF(ISERROR(H126*1),"Text in RATE",IF(H126&lt;0,"Negative RATE",IF(ISERROR(F126*1),ROUND(H126,2),ROUND(ROUND(H126,2)*F126,2))))</f>
        <v>0</v>
      </c>
      <c r="J126" s="70"/>
      <c r="K126" s="183" t="s">
        <v>259</v>
      </c>
    </row>
    <row r="127" spans="1:11" ht="19.5" customHeight="1">
      <c r="A127" s="27"/>
      <c r="B127" s="187"/>
      <c r="C127" s="102"/>
      <c r="D127" s="104" t="s">
        <v>138</v>
      </c>
      <c r="E127" s="235" t="s">
        <v>141</v>
      </c>
      <c r="F127" s="64">
        <v>14.1</v>
      </c>
      <c r="G127" s="249" t="s">
        <v>207</v>
      </c>
      <c r="H127" s="254"/>
      <c r="I127" s="97">
        <f>IF(ISERROR(H127*1),"Text in RATE",IF(H127&lt;0,"Negative RATE",IF(ISERROR(F127*1),ROUND(H127,2),ROUND(ROUND(H127,2)*F127,2))))</f>
        <v>0</v>
      </c>
      <c r="J127" s="70"/>
      <c r="K127" s="183" t="s">
        <v>259</v>
      </c>
    </row>
    <row r="128" spans="1:11" ht="19.5" customHeight="1">
      <c r="A128" s="27"/>
      <c r="B128" s="148" t="s">
        <v>30</v>
      </c>
      <c r="C128" s="103">
        <f ca="1">C$118+COUNTIF(INDIRECT("B"&amp;ROW($C$118)&amp;":B"&amp;ROW($C128)-1,TRUE),B128)/100</f>
        <v>7.02</v>
      </c>
      <c r="D128" s="104" t="s">
        <v>85</v>
      </c>
      <c r="E128" s="105"/>
      <c r="F128" s="64"/>
      <c r="G128" s="69"/>
      <c r="H128" s="236"/>
      <c r="I128" s="98"/>
      <c r="J128" s="70"/>
      <c r="K128" s="195"/>
    </row>
    <row r="129" spans="1:11" ht="19.5" customHeight="1">
      <c r="A129" s="27"/>
      <c r="B129" s="187"/>
      <c r="C129" s="255" t="s">
        <v>12</v>
      </c>
      <c r="D129" s="104" t="s">
        <v>146</v>
      </c>
      <c r="E129" s="235"/>
      <c r="F129" s="64">
        <v>2</v>
      </c>
      <c r="G129" s="249" t="s">
        <v>59</v>
      </c>
      <c r="H129" s="254"/>
      <c r="I129" s="97">
        <f>IF(ISERROR(H129*1),"Text in RATE",IF(H129&lt;0,"Negative RATE",IF(ISERROR(F129*1),ROUND(H129,2),ROUND(ROUND(H129,2)*F129,2))))</f>
        <v>0</v>
      </c>
      <c r="J129" s="70"/>
      <c r="K129" s="183" t="s">
        <v>260</v>
      </c>
    </row>
    <row r="130" spans="1:11" ht="19.5" customHeight="1">
      <c r="A130" s="27"/>
      <c r="B130" s="187"/>
      <c r="C130" s="255" t="s">
        <v>13</v>
      </c>
      <c r="D130" s="104" t="s">
        <v>142</v>
      </c>
      <c r="E130" s="235"/>
      <c r="F130" s="64">
        <v>2</v>
      </c>
      <c r="G130" s="249" t="s">
        <v>59</v>
      </c>
      <c r="H130" s="254"/>
      <c r="I130" s="97">
        <f>IF(ISERROR(H130*1),"Text in RATE",IF(H130&lt;0,"Negative RATE",IF(ISERROR(F130*1),ROUND(H130,2),ROUND(ROUND(H130,2)*F130,2))))</f>
        <v>0</v>
      </c>
      <c r="J130" s="70"/>
      <c r="K130" s="183" t="s">
        <v>260</v>
      </c>
    </row>
    <row r="131" spans="1:11" ht="19.5" customHeight="1">
      <c r="A131" s="27"/>
      <c r="B131" s="187"/>
      <c r="C131" s="255" t="s">
        <v>14</v>
      </c>
      <c r="D131" s="104" t="s">
        <v>143</v>
      </c>
      <c r="E131" s="235"/>
      <c r="F131" s="64">
        <v>4</v>
      </c>
      <c r="G131" s="249" t="s">
        <v>59</v>
      </c>
      <c r="H131" s="254"/>
      <c r="I131" s="97">
        <f>IF(ISERROR(H131*1),"Text in RATE",IF(H131&lt;0,"Negative RATE",IF(ISERROR(F131*1),ROUND(H131,2),ROUND(ROUND(H131,2)*F131,2))))</f>
        <v>0</v>
      </c>
      <c r="J131" s="70"/>
      <c r="K131" s="183" t="s">
        <v>260</v>
      </c>
    </row>
    <row r="132" spans="1:11" ht="19.5" customHeight="1">
      <c r="A132" s="27"/>
      <c r="B132" s="187"/>
      <c r="C132" s="255" t="s">
        <v>45</v>
      </c>
      <c r="D132" s="104" t="s">
        <v>144</v>
      </c>
      <c r="E132" s="235"/>
      <c r="F132" s="64">
        <v>1</v>
      </c>
      <c r="G132" s="249" t="s">
        <v>59</v>
      </c>
      <c r="H132" s="254"/>
      <c r="I132" s="97">
        <f>IF(ISERROR(H132*1),"Text in RATE",IF(H132&lt;0,"Negative RATE",IF(ISERROR(F132*1),ROUND(H132,2),ROUND(ROUND(H132,2)*F132,2))))</f>
        <v>0</v>
      </c>
      <c r="J132" s="70"/>
      <c r="K132" s="183" t="s">
        <v>260</v>
      </c>
    </row>
    <row r="133" spans="1:11" ht="19.5" customHeight="1">
      <c r="A133" s="27"/>
      <c r="B133" s="148" t="s">
        <v>30</v>
      </c>
      <c r="C133" s="103">
        <f ca="1">C$118+COUNTIF(INDIRECT("B"&amp;ROW($C$118)&amp;":B"&amp;ROW($C133)-1,TRUE),B133)/100</f>
        <v>7.03</v>
      </c>
      <c r="D133" s="104" t="s">
        <v>86</v>
      </c>
      <c r="E133" s="105"/>
      <c r="F133" s="64"/>
      <c r="G133" s="69"/>
      <c r="H133" s="236"/>
      <c r="I133" s="98"/>
      <c r="J133" s="70"/>
      <c r="K133" s="195"/>
    </row>
    <row r="134" spans="1:11" ht="19.5" customHeight="1">
      <c r="A134" s="27"/>
      <c r="B134" s="187"/>
      <c r="C134" s="102" t="s">
        <v>12</v>
      </c>
      <c r="D134" s="104" t="s">
        <v>148</v>
      </c>
      <c r="E134" s="105"/>
      <c r="F134" s="64">
        <v>1</v>
      </c>
      <c r="G134" s="65" t="s">
        <v>59</v>
      </c>
      <c r="H134" s="228"/>
      <c r="I134" s="97">
        <f>IF(ISERROR(H134*1),"Text in RATE",IF(H134&lt;0,"Negative RATE",IF(ISERROR(F134*1),ROUND(H134,2),ROUND(ROUND(H134,2)*F134,2))))</f>
        <v>0</v>
      </c>
      <c r="J134" s="70"/>
      <c r="K134" s="183" t="s">
        <v>261</v>
      </c>
    </row>
    <row r="135" spans="1:11" ht="19.5" customHeight="1">
      <c r="A135" s="27"/>
      <c r="B135" s="148" t="s">
        <v>30</v>
      </c>
      <c r="C135" s="103">
        <f ca="1">C$118+COUNTIF(INDIRECT("B"&amp;ROW($C$118)&amp;":B"&amp;ROW($C135)-1,TRUE),B135)/100</f>
        <v>7.04</v>
      </c>
      <c r="D135" s="104" t="s">
        <v>87</v>
      </c>
      <c r="E135" s="105"/>
      <c r="F135" s="329"/>
      <c r="G135" s="330"/>
      <c r="H135" s="330"/>
      <c r="I135" s="331"/>
      <c r="J135" s="70"/>
      <c r="K135" s="195"/>
    </row>
    <row r="136" spans="1:11" ht="19.5" customHeight="1">
      <c r="A136" s="27"/>
      <c r="B136" s="132"/>
      <c r="C136" s="102" t="s">
        <v>12</v>
      </c>
      <c r="D136" s="106" t="s">
        <v>147</v>
      </c>
      <c r="E136" s="248"/>
      <c r="F136" s="64">
        <v>1</v>
      </c>
      <c r="G136" s="65" t="s">
        <v>27</v>
      </c>
      <c r="H136" s="228"/>
      <c r="I136" s="97">
        <f>IF(ISERROR(H136*1),"Text in RATE",IF(H136&lt;0,"Negative RATE",IF(ISERROR(F136*1),ROUND(H136,2),ROUND(ROUND(H136,2)*F136,2))))</f>
        <v>0</v>
      </c>
      <c r="J136" s="70"/>
      <c r="K136" s="183" t="s">
        <v>262</v>
      </c>
    </row>
    <row r="137" spans="1:11" ht="19.5" customHeight="1">
      <c r="A137" s="27"/>
      <c r="B137" s="148" t="s">
        <v>30</v>
      </c>
      <c r="C137" s="103">
        <f ca="1">C$118+COUNTIF(INDIRECT("B"&amp;ROW($C$118)&amp;":B"&amp;ROW($C137)-1,TRUE),B137)/100</f>
        <v>7.05</v>
      </c>
      <c r="D137" s="104" t="s">
        <v>209</v>
      </c>
      <c r="E137" s="105"/>
      <c r="F137" s="326"/>
      <c r="G137" s="327"/>
      <c r="H137" s="327"/>
      <c r="I137" s="328"/>
      <c r="J137" s="70"/>
      <c r="K137" s="195"/>
    </row>
    <row r="138" spans="1:11" ht="19.5" customHeight="1">
      <c r="A138" s="27"/>
      <c r="B138" s="187"/>
      <c r="C138" s="255" t="s">
        <v>12</v>
      </c>
      <c r="D138" s="104" t="s">
        <v>146</v>
      </c>
      <c r="E138" s="235"/>
      <c r="F138" s="64">
        <v>1</v>
      </c>
      <c r="G138" s="65" t="s">
        <v>59</v>
      </c>
      <c r="H138" s="228"/>
      <c r="I138" s="97">
        <f aca="true" t="shared" si="2" ref="I138:I144">IF(ISERROR(H138*1),"Text in RATE",IF(H138&lt;0,"Negative RATE",IF(ISERROR(F138*1),ROUND(H138,2),ROUND(ROUND(H138,2)*F138,2))))</f>
        <v>0</v>
      </c>
      <c r="J138" s="70"/>
      <c r="K138" s="183" t="s">
        <v>263</v>
      </c>
    </row>
    <row r="139" spans="1:11" ht="19.5" customHeight="1">
      <c r="A139" s="27"/>
      <c r="B139" s="187"/>
      <c r="C139" s="255" t="s">
        <v>13</v>
      </c>
      <c r="D139" s="104" t="s">
        <v>142</v>
      </c>
      <c r="E139" s="235"/>
      <c r="F139" s="64">
        <v>1</v>
      </c>
      <c r="G139" s="65" t="s">
        <v>59</v>
      </c>
      <c r="H139" s="228"/>
      <c r="I139" s="97">
        <f t="shared" si="2"/>
        <v>0</v>
      </c>
      <c r="J139" s="70"/>
      <c r="K139" s="183" t="s">
        <v>263</v>
      </c>
    </row>
    <row r="140" spans="1:11" ht="19.5" customHeight="1">
      <c r="A140" s="27"/>
      <c r="B140" s="187"/>
      <c r="C140" s="255" t="s">
        <v>14</v>
      </c>
      <c r="D140" s="104" t="s">
        <v>143</v>
      </c>
      <c r="E140" s="235"/>
      <c r="F140" s="64">
        <v>2</v>
      </c>
      <c r="G140" s="65" t="s">
        <v>59</v>
      </c>
      <c r="H140" s="228"/>
      <c r="I140" s="97">
        <f t="shared" si="2"/>
        <v>0</v>
      </c>
      <c r="J140" s="70"/>
      <c r="K140" s="183" t="s">
        <v>263</v>
      </c>
    </row>
    <row r="141" spans="1:11" ht="19.5" customHeight="1">
      <c r="A141" s="256"/>
      <c r="B141" s="148" t="s">
        <v>30</v>
      </c>
      <c r="C141" s="103">
        <f ca="1">C$118+COUNTIF(INDIRECT("B"&amp;ROW($C$118)&amp;":B"&amp;ROW($C141)-1,TRUE),B141)/100</f>
        <v>7.06</v>
      </c>
      <c r="D141" s="106" t="s">
        <v>161</v>
      </c>
      <c r="E141" s="107"/>
      <c r="F141" s="64">
        <v>4375</v>
      </c>
      <c r="G141" s="249" t="s">
        <v>67</v>
      </c>
      <c r="H141" s="254"/>
      <c r="I141" s="96">
        <f t="shared" si="2"/>
        <v>0</v>
      </c>
      <c r="J141" s="30"/>
      <c r="K141" s="183" t="s">
        <v>264</v>
      </c>
    </row>
    <row r="142" spans="1:11" ht="19.5" customHeight="1">
      <c r="A142" s="27"/>
      <c r="B142" s="149" t="s">
        <v>30</v>
      </c>
      <c r="C142" s="103">
        <f ca="1">C$118+COUNTIF(INDIRECT("B"&amp;ROW($C$118)&amp;":B"&amp;ROW($C142)-1,TRUE),B142)/100</f>
        <v>7.07</v>
      </c>
      <c r="D142" s="139" t="s">
        <v>291</v>
      </c>
      <c r="E142" s="139"/>
      <c r="F142" s="64">
        <v>310</v>
      </c>
      <c r="G142" s="249" t="s">
        <v>157</v>
      </c>
      <c r="H142" s="254"/>
      <c r="I142" s="96">
        <f t="shared" si="2"/>
        <v>0</v>
      </c>
      <c r="J142" s="30"/>
      <c r="K142" s="183" t="s">
        <v>265</v>
      </c>
    </row>
    <row r="143" spans="1:11" ht="19.5" customHeight="1">
      <c r="A143" s="256"/>
      <c r="B143" s="148" t="s">
        <v>30</v>
      </c>
      <c r="C143" s="103">
        <f ca="1">C$118+COUNTIF(INDIRECT("B"&amp;ROW($C$118)&amp;":B"&amp;ROW($C143)-1,TRUE),B143)/100</f>
        <v>7.08</v>
      </c>
      <c r="D143" s="139" t="s">
        <v>158</v>
      </c>
      <c r="E143" s="139"/>
      <c r="F143" s="64">
        <v>1</v>
      </c>
      <c r="G143" s="249" t="s">
        <v>155</v>
      </c>
      <c r="H143" s="257"/>
      <c r="I143" s="96">
        <f t="shared" si="2"/>
        <v>0</v>
      </c>
      <c r="J143" s="51"/>
      <c r="K143" s="183" t="s">
        <v>266</v>
      </c>
    </row>
    <row r="144" spans="1:11" ht="19.5" customHeight="1" thickBot="1">
      <c r="A144" s="27"/>
      <c r="B144" s="148" t="s">
        <v>30</v>
      </c>
      <c r="C144" s="103">
        <f ca="1">C$118+COUNTIF(INDIRECT("B"&amp;ROW($C$118)&amp;":B"&amp;ROW($C144)-1,TRUE),B144)/100</f>
        <v>7.09</v>
      </c>
      <c r="D144" s="106" t="s">
        <v>197</v>
      </c>
      <c r="E144" s="248"/>
      <c r="F144" s="64">
        <v>2</v>
      </c>
      <c r="G144" s="249" t="s">
        <v>59</v>
      </c>
      <c r="H144" s="254"/>
      <c r="I144" s="96">
        <f t="shared" si="2"/>
        <v>0</v>
      </c>
      <c r="J144" s="30"/>
      <c r="K144" s="180" t="s">
        <v>267</v>
      </c>
    </row>
    <row r="145" spans="1:11" ht="19.5" customHeight="1">
      <c r="A145" s="27"/>
      <c r="B145" s="150" t="s">
        <v>30</v>
      </c>
      <c r="C145" s="56">
        <v>8</v>
      </c>
      <c r="D145" s="56" t="s">
        <v>83</v>
      </c>
      <c r="E145" s="56"/>
      <c r="F145" s="33"/>
      <c r="G145" s="33"/>
      <c r="H145" s="84"/>
      <c r="I145" s="84"/>
      <c r="J145" s="33"/>
      <c r="K145" s="197"/>
    </row>
    <row r="146" spans="1:12" s="127" customFormat="1" ht="19.5" customHeight="1">
      <c r="A146" s="258"/>
      <c r="B146" s="149" t="s">
        <v>30</v>
      </c>
      <c r="C146" s="108">
        <f ca="1">C$145+COUNTIF(INDIRECT("B"&amp;ROW($C$145)&amp;":B"&amp;ROW($C146)-1,TRUE),B146)/100</f>
        <v>8.01</v>
      </c>
      <c r="D146" s="322" t="s">
        <v>150</v>
      </c>
      <c r="E146" s="323"/>
      <c r="F146" s="64">
        <v>2175</v>
      </c>
      <c r="G146" s="249" t="s">
        <v>67</v>
      </c>
      <c r="H146" s="228"/>
      <c r="I146" s="97">
        <f>IF(ISERROR(H146*1),"Text in RATE",IF(H146&lt;0,"Negative RATE",IF(ISERROR(F146*1),ROUND(H146,2),ROUND(ROUND(H146,2)*F146,2))))</f>
        <v>0</v>
      </c>
      <c r="J146" s="70"/>
      <c r="K146" s="183" t="s">
        <v>268</v>
      </c>
      <c r="L146" s="135"/>
    </row>
    <row r="147" spans="1:11" ht="19.5" customHeight="1">
      <c r="A147" s="27"/>
      <c r="B147" s="148" t="s">
        <v>30</v>
      </c>
      <c r="C147" s="103">
        <f ca="1">C$145+COUNTIF(INDIRECT("B"&amp;ROW($C$145)&amp;":B"&amp;ROW($C147)-1,TRUE),B147)/100</f>
        <v>8.02</v>
      </c>
      <c r="D147" s="104" t="s">
        <v>88</v>
      </c>
      <c r="E147" s="105"/>
      <c r="F147" s="64">
        <v>230</v>
      </c>
      <c r="G147" s="249" t="s">
        <v>67</v>
      </c>
      <c r="H147" s="228"/>
      <c r="I147" s="97">
        <f>IF(ISERROR(H147*1),"Text in RATE",IF(H147&lt;0,"Negative RATE",IF(ISERROR(F147*1),ROUND(H147,2),ROUND(ROUND(H147,2)*F147,2))))</f>
        <v>0</v>
      </c>
      <c r="J147" s="70"/>
      <c r="K147" s="183" t="s">
        <v>269</v>
      </c>
    </row>
    <row r="148" spans="1:11" ht="19.5" customHeight="1" thickBot="1">
      <c r="A148" s="27"/>
      <c r="B148" s="148" t="s">
        <v>30</v>
      </c>
      <c r="C148" s="103">
        <f ca="1">C$145+COUNTIF(INDIRECT("B"&amp;ROW($C$145)&amp;":B"&amp;ROW($C148)-1,TRUE),B148)/100</f>
        <v>8.03</v>
      </c>
      <c r="D148" s="121" t="s">
        <v>159</v>
      </c>
      <c r="E148" s="259"/>
      <c r="F148" s="64">
        <v>1</v>
      </c>
      <c r="G148" s="249" t="s">
        <v>155</v>
      </c>
      <c r="H148" s="228"/>
      <c r="I148" s="96">
        <f>IF(ISERROR(H148*1),"Text in RATE",IF(H148&lt;0,"Negative RATE",IF(ISERROR(F148*1),ROUND(H148,2),ROUND(ROUND(H148,2)*F148,2))))</f>
        <v>0</v>
      </c>
      <c r="J148" s="138"/>
      <c r="K148" s="183" t="s">
        <v>270</v>
      </c>
    </row>
    <row r="149" spans="1:11" ht="19.5" customHeight="1">
      <c r="A149" s="27"/>
      <c r="B149" s="150" t="s">
        <v>30</v>
      </c>
      <c r="C149" s="56">
        <v>9</v>
      </c>
      <c r="D149" s="56" t="s">
        <v>84</v>
      </c>
      <c r="E149" s="56"/>
      <c r="F149" s="33"/>
      <c r="G149" s="33"/>
      <c r="H149" s="84"/>
      <c r="I149" s="84"/>
      <c r="J149" s="33"/>
      <c r="K149" s="197"/>
    </row>
    <row r="150" spans="1:11" s="175" customFormat="1" ht="19.5" customHeight="1">
      <c r="A150" s="260"/>
      <c r="B150" s="148" t="s">
        <v>30</v>
      </c>
      <c r="C150" s="103">
        <f ca="1">C$149+COUNTIF(INDIRECT("B"&amp;ROW($C$149)&amp;":B"&amp;ROW($C150)-1,TRUE),B150)/100</f>
        <v>9.01</v>
      </c>
      <c r="D150" s="104" t="s">
        <v>175</v>
      </c>
      <c r="E150" s="105"/>
      <c r="F150" s="326"/>
      <c r="G150" s="327"/>
      <c r="H150" s="327"/>
      <c r="I150" s="328"/>
      <c r="J150" s="176"/>
      <c r="K150" s="195"/>
    </row>
    <row r="151" spans="1:11" s="175" customFormat="1" ht="19.5" customHeight="1">
      <c r="A151" s="260"/>
      <c r="B151" s="187"/>
      <c r="C151" s="255" t="s">
        <v>12</v>
      </c>
      <c r="D151" s="104" t="s">
        <v>167</v>
      </c>
      <c r="E151" s="235"/>
      <c r="F151" s="64">
        <v>220</v>
      </c>
      <c r="G151" s="65" t="s">
        <v>207</v>
      </c>
      <c r="H151" s="228"/>
      <c r="I151" s="97">
        <f aca="true" t="shared" si="3" ref="I151:I156">IF(ISERROR(H151*1),"Text in RATE",IF(H151&lt;0,"Negative RATE",IF(ISERROR(F151*1),ROUND(H151,2),ROUND(ROUND(H151,2)*F151,2))))</f>
        <v>0</v>
      </c>
      <c r="J151" s="176"/>
      <c r="K151" s="183" t="s">
        <v>271</v>
      </c>
    </row>
    <row r="152" spans="1:11" s="175" customFormat="1" ht="19.5" customHeight="1">
      <c r="A152" s="260"/>
      <c r="B152" s="187"/>
      <c r="C152" s="255" t="s">
        <v>13</v>
      </c>
      <c r="D152" s="104" t="s">
        <v>168</v>
      </c>
      <c r="E152" s="235"/>
      <c r="F152" s="64">
        <v>155</v>
      </c>
      <c r="G152" s="65" t="s">
        <v>207</v>
      </c>
      <c r="H152" s="228"/>
      <c r="I152" s="97">
        <f t="shared" si="3"/>
        <v>0</v>
      </c>
      <c r="J152" s="176"/>
      <c r="K152" s="183" t="s">
        <v>271</v>
      </c>
    </row>
    <row r="153" spans="1:11" s="175" customFormat="1" ht="19.5" customHeight="1">
      <c r="A153" s="260"/>
      <c r="B153" s="187"/>
      <c r="C153" s="255" t="s">
        <v>14</v>
      </c>
      <c r="D153" s="104" t="s">
        <v>169</v>
      </c>
      <c r="E153" s="235"/>
      <c r="F153" s="64">
        <v>35</v>
      </c>
      <c r="G153" s="65" t="s">
        <v>207</v>
      </c>
      <c r="H153" s="228"/>
      <c r="I153" s="97">
        <f t="shared" si="3"/>
        <v>0</v>
      </c>
      <c r="J153" s="176"/>
      <c r="K153" s="183" t="s">
        <v>272</v>
      </c>
    </row>
    <row r="154" spans="1:11" s="175" customFormat="1" ht="19.5" customHeight="1">
      <c r="A154" s="260"/>
      <c r="B154" s="187"/>
      <c r="C154" s="255" t="s">
        <v>45</v>
      </c>
      <c r="D154" s="104" t="s">
        <v>210</v>
      </c>
      <c r="E154" s="235"/>
      <c r="F154" s="64">
        <v>385</v>
      </c>
      <c r="G154" s="65" t="s">
        <v>207</v>
      </c>
      <c r="H154" s="228"/>
      <c r="I154" s="97">
        <f t="shared" si="3"/>
        <v>0</v>
      </c>
      <c r="J154" s="176"/>
      <c r="K154" s="183" t="s">
        <v>273</v>
      </c>
    </row>
    <row r="155" spans="1:11" s="175" customFormat="1" ht="19.5" customHeight="1">
      <c r="A155" s="260"/>
      <c r="B155" s="187"/>
      <c r="C155" s="255" t="s">
        <v>51</v>
      </c>
      <c r="D155" s="104" t="s">
        <v>170</v>
      </c>
      <c r="E155" s="235"/>
      <c r="F155" s="64">
        <v>7</v>
      </c>
      <c r="G155" s="140" t="s">
        <v>59</v>
      </c>
      <c r="H155" s="228"/>
      <c r="I155" s="97">
        <f t="shared" si="3"/>
        <v>0</v>
      </c>
      <c r="J155" s="176"/>
      <c r="K155" s="183" t="s">
        <v>274</v>
      </c>
    </row>
    <row r="156" spans="1:11" s="175" customFormat="1" ht="19.5" customHeight="1">
      <c r="A156" s="260"/>
      <c r="B156" s="187"/>
      <c r="C156" s="255" t="s">
        <v>53</v>
      </c>
      <c r="D156" s="104" t="s">
        <v>171</v>
      </c>
      <c r="E156" s="235"/>
      <c r="F156" s="64">
        <v>1</v>
      </c>
      <c r="G156" s="140" t="s">
        <v>59</v>
      </c>
      <c r="H156" s="228"/>
      <c r="I156" s="97">
        <f t="shared" si="3"/>
        <v>0</v>
      </c>
      <c r="J156" s="176"/>
      <c r="K156" s="184" t="s">
        <v>274</v>
      </c>
    </row>
    <row r="157" spans="1:11" ht="19.5" customHeight="1">
      <c r="A157" s="27"/>
      <c r="B157" s="148" t="s">
        <v>30</v>
      </c>
      <c r="C157" s="103">
        <f ca="1">C$149+COUNTIF(INDIRECT("B"&amp;ROW($C$149)&amp;":B"&amp;ROW($C157)-1,TRUE),B157)/100</f>
        <v>9.02</v>
      </c>
      <c r="D157" s="104" t="s">
        <v>165</v>
      </c>
      <c r="E157" s="105"/>
      <c r="F157" s="64"/>
      <c r="G157" s="69"/>
      <c r="H157" s="236"/>
      <c r="I157" s="98"/>
      <c r="J157" s="70"/>
      <c r="K157" s="195"/>
    </row>
    <row r="158" spans="1:11" ht="19.5" customHeight="1">
      <c r="A158" s="27"/>
      <c r="B158" s="187"/>
      <c r="C158" s="255" t="s">
        <v>12</v>
      </c>
      <c r="D158" s="104" t="s">
        <v>162</v>
      </c>
      <c r="E158" s="105"/>
      <c r="F158" s="64">
        <v>8</v>
      </c>
      <c r="G158" s="65" t="s">
        <v>59</v>
      </c>
      <c r="H158" s="228"/>
      <c r="I158" s="97">
        <f aca="true" t="shared" si="4" ref="I158:I163">IF(ISERROR(H158*1),"Text in RATE",IF(H158&lt;0,"Negative RATE",IF(ISERROR(F158*1),ROUND(H158,2),ROUND(ROUND(H158,2)*F158,2))))</f>
        <v>0</v>
      </c>
      <c r="J158" s="70"/>
      <c r="K158" s="183" t="s">
        <v>275</v>
      </c>
    </row>
    <row r="159" spans="1:11" ht="19.5" customHeight="1">
      <c r="A159" s="27"/>
      <c r="B159" s="187"/>
      <c r="C159" s="255" t="s">
        <v>12</v>
      </c>
      <c r="D159" s="104" t="s">
        <v>163</v>
      </c>
      <c r="E159" s="105"/>
      <c r="F159" s="64">
        <v>7</v>
      </c>
      <c r="G159" s="65" t="s">
        <v>59</v>
      </c>
      <c r="H159" s="228"/>
      <c r="I159" s="97">
        <f t="shared" si="4"/>
        <v>0</v>
      </c>
      <c r="J159" s="70"/>
      <c r="K159" s="183" t="s">
        <v>275</v>
      </c>
    </row>
    <row r="160" spans="1:11" ht="19.5" customHeight="1">
      <c r="A160" s="27"/>
      <c r="B160" s="148" t="s">
        <v>30</v>
      </c>
      <c r="C160" s="103">
        <f ca="1">C$149+COUNTIF(INDIRECT("B"&amp;ROW($C$149)&amp;":B"&amp;ROW($C160)-1,TRUE),B160)/100</f>
        <v>9.03</v>
      </c>
      <c r="D160" s="104" t="s">
        <v>164</v>
      </c>
      <c r="E160" s="105"/>
      <c r="F160" s="64">
        <v>4</v>
      </c>
      <c r="G160" s="65" t="s">
        <v>59</v>
      </c>
      <c r="H160" s="228"/>
      <c r="I160" s="97">
        <f t="shared" si="4"/>
        <v>0</v>
      </c>
      <c r="J160" s="70"/>
      <c r="K160" s="183" t="s">
        <v>276</v>
      </c>
    </row>
    <row r="161" spans="1:11" ht="19.5" customHeight="1">
      <c r="A161" s="27"/>
      <c r="B161" s="148" t="s">
        <v>30</v>
      </c>
      <c r="C161" s="103">
        <f ca="1">C$149+COUNTIF(INDIRECT("B"&amp;ROW($C$149)&amp;":B"&amp;ROW($C161)-1,TRUE),B161)/100</f>
        <v>9.04</v>
      </c>
      <c r="D161" s="104" t="s">
        <v>151</v>
      </c>
      <c r="E161" s="105"/>
      <c r="F161" s="64">
        <v>1</v>
      </c>
      <c r="G161" s="65" t="s">
        <v>27</v>
      </c>
      <c r="H161" s="228"/>
      <c r="I161" s="97">
        <f t="shared" si="4"/>
        <v>0</v>
      </c>
      <c r="J161" s="70"/>
      <c r="K161" s="183" t="s">
        <v>277</v>
      </c>
    </row>
    <row r="162" spans="1:11" ht="19.5" customHeight="1">
      <c r="A162" s="27"/>
      <c r="B162" s="148" t="s">
        <v>30</v>
      </c>
      <c r="C162" s="103">
        <f ca="1">C$149+COUNTIF(INDIRECT("B"&amp;ROW($C$149)&amp;":B"&amp;ROW($C162)-1,TRUE),B162)/100</f>
        <v>9.05</v>
      </c>
      <c r="D162" s="104" t="s">
        <v>152</v>
      </c>
      <c r="E162" s="105"/>
      <c r="F162" s="64">
        <v>50</v>
      </c>
      <c r="G162" s="65" t="s">
        <v>207</v>
      </c>
      <c r="H162" s="228"/>
      <c r="I162" s="97">
        <f t="shared" si="4"/>
        <v>0</v>
      </c>
      <c r="J162" s="70"/>
      <c r="K162" s="183" t="s">
        <v>278</v>
      </c>
    </row>
    <row r="163" spans="1:11" ht="19.5" customHeight="1" thickBot="1">
      <c r="A163" s="27"/>
      <c r="B163" s="148" t="s">
        <v>30</v>
      </c>
      <c r="C163" s="103">
        <f ca="1">C$149+COUNTIF(INDIRECT("B"&amp;ROW($C$149)&amp;":B"&amp;ROW($C163)-1,TRUE),B163)/100</f>
        <v>9.06</v>
      </c>
      <c r="D163" s="104" t="s">
        <v>153</v>
      </c>
      <c r="E163" s="105"/>
      <c r="F163" s="64">
        <v>25</v>
      </c>
      <c r="G163" s="65" t="s">
        <v>207</v>
      </c>
      <c r="H163" s="228"/>
      <c r="I163" s="97">
        <f t="shared" si="4"/>
        <v>0</v>
      </c>
      <c r="J163" s="70"/>
      <c r="K163" s="183" t="s">
        <v>279</v>
      </c>
    </row>
    <row r="164" spans="1:11" ht="19.5" customHeight="1" thickBot="1" thickTop="1">
      <c r="A164" s="24"/>
      <c r="B164" s="151"/>
      <c r="C164" s="25"/>
      <c r="D164" s="25"/>
      <c r="E164" s="39" t="s">
        <v>15</v>
      </c>
      <c r="F164" s="52"/>
      <c r="G164" s="36"/>
      <c r="H164" s="86"/>
      <c r="I164" s="86"/>
      <c r="J164" s="40">
        <f>SUM(I91:I163)</f>
        <v>0</v>
      </c>
      <c r="K164" s="191"/>
    </row>
    <row r="165" spans="2:11" ht="19.5" customHeight="1" hidden="1" thickBot="1">
      <c r="B165" s="154" t="s">
        <v>124</v>
      </c>
      <c r="C165" s="9"/>
      <c r="D165" s="10"/>
      <c r="E165" s="11"/>
      <c r="F165" s="12"/>
      <c r="G165" s="13"/>
      <c r="H165" s="261"/>
      <c r="I165" s="99"/>
      <c r="J165" s="14"/>
      <c r="K165" s="198"/>
    </row>
    <row r="166" spans="1:11" ht="19.5" customHeight="1" hidden="1">
      <c r="A166" s="24"/>
      <c r="B166" s="150" t="s">
        <v>32</v>
      </c>
      <c r="C166" s="56">
        <v>1</v>
      </c>
      <c r="D166" s="56" t="s">
        <v>125</v>
      </c>
      <c r="E166" s="56"/>
      <c r="F166" s="33"/>
      <c r="G166" s="33"/>
      <c r="H166" s="84"/>
      <c r="I166" s="84"/>
      <c r="J166" s="33"/>
      <c r="K166" s="197"/>
    </row>
    <row r="167" spans="1:11" ht="19.5" customHeight="1" hidden="1">
      <c r="A167" s="24"/>
      <c r="B167" s="152" t="s">
        <v>32</v>
      </c>
      <c r="C167" s="77">
        <f ca="1">C$166+COUNTIF(INDIRECT("B"&amp;ROW($C$166)&amp;":B"&amp;ROW($C167)-1,TRUE),B167)/100</f>
        <v>1.01</v>
      </c>
      <c r="D167" s="114" t="s">
        <v>95</v>
      </c>
      <c r="E167" s="115"/>
      <c r="F167" s="66"/>
      <c r="G167" s="65"/>
      <c r="H167" s="228"/>
      <c r="I167" s="96">
        <f aca="true" t="shared" si="5" ref="I167:I174">IF(ISERROR(H167*1),"Text in RATE",IF(H167&lt;0,"Negative RATE",IF(ISERROR(F167*1),ROUND(H167,2),ROUND(ROUND(H167,2)*F167,2))))</f>
        <v>0</v>
      </c>
      <c r="J167" s="70"/>
      <c r="K167" s="183"/>
    </row>
    <row r="168" spans="1:11" ht="19.5" customHeight="1" hidden="1">
      <c r="A168" s="24"/>
      <c r="B168" s="152" t="s">
        <v>32</v>
      </c>
      <c r="C168" s="77">
        <f ca="1">C$166+COUNTIF(INDIRECT("B"&amp;ROW($C$166)&amp;":B"&amp;ROW($C168)-1,TRUE),B168)/100</f>
        <v>1.02</v>
      </c>
      <c r="D168" s="114" t="s">
        <v>96</v>
      </c>
      <c r="E168" s="262"/>
      <c r="F168" s="64"/>
      <c r="G168" s="69"/>
      <c r="H168" s="236"/>
      <c r="I168" s="98"/>
      <c r="J168" s="70"/>
      <c r="K168" s="183"/>
    </row>
    <row r="169" spans="1:11" ht="19.5" customHeight="1" hidden="1">
      <c r="A169" s="24"/>
      <c r="B169" s="263"/>
      <c r="C169" s="264" t="s">
        <v>12</v>
      </c>
      <c r="D169" s="114" t="s">
        <v>90</v>
      </c>
      <c r="E169" s="115"/>
      <c r="F169" s="67"/>
      <c r="G169" s="68"/>
      <c r="H169" s="265"/>
      <c r="I169" s="100">
        <f t="shared" si="5"/>
        <v>0</v>
      </c>
      <c r="J169" s="70"/>
      <c r="K169" s="183"/>
    </row>
    <row r="170" spans="1:11" ht="19.5" customHeight="1" hidden="1">
      <c r="A170" s="24"/>
      <c r="B170" s="263"/>
      <c r="C170" s="264" t="s">
        <v>13</v>
      </c>
      <c r="D170" s="114" t="s">
        <v>98</v>
      </c>
      <c r="E170" s="115"/>
      <c r="F170" s="64"/>
      <c r="G170" s="65"/>
      <c r="H170" s="228"/>
      <c r="I170" s="97">
        <f t="shared" si="5"/>
        <v>0</v>
      </c>
      <c r="J170" s="70"/>
      <c r="K170" s="183"/>
    </row>
    <row r="171" spans="1:11" ht="19.5" customHeight="1" hidden="1">
      <c r="A171" s="24"/>
      <c r="B171" s="263"/>
      <c r="C171" s="264" t="s">
        <v>14</v>
      </c>
      <c r="D171" s="114" t="s">
        <v>91</v>
      </c>
      <c r="E171" s="115"/>
      <c r="F171" s="64"/>
      <c r="G171" s="65"/>
      <c r="H171" s="228"/>
      <c r="I171" s="97">
        <f t="shared" si="5"/>
        <v>0</v>
      </c>
      <c r="J171" s="70"/>
      <c r="K171" s="183"/>
    </row>
    <row r="172" spans="1:11" ht="19.5" customHeight="1" hidden="1">
      <c r="A172" s="24"/>
      <c r="B172" s="263"/>
      <c r="C172" s="264" t="s">
        <v>45</v>
      </c>
      <c r="D172" s="114" t="s">
        <v>92</v>
      </c>
      <c r="E172" s="115"/>
      <c r="F172" s="64"/>
      <c r="G172" s="65"/>
      <c r="H172" s="228"/>
      <c r="I172" s="97">
        <f t="shared" si="5"/>
        <v>0</v>
      </c>
      <c r="J172" s="70"/>
      <c r="K172" s="183"/>
    </row>
    <row r="173" spans="1:11" ht="19.5" customHeight="1" hidden="1">
      <c r="A173" s="24"/>
      <c r="B173" s="263"/>
      <c r="C173" s="264" t="s">
        <v>51</v>
      </c>
      <c r="D173" s="114" t="s">
        <v>93</v>
      </c>
      <c r="E173" s="115"/>
      <c r="F173" s="64"/>
      <c r="G173" s="65"/>
      <c r="H173" s="228"/>
      <c r="I173" s="97">
        <f t="shared" si="5"/>
        <v>0</v>
      </c>
      <c r="J173" s="70"/>
      <c r="K173" s="183"/>
    </row>
    <row r="174" spans="1:11" ht="19.5" customHeight="1" hidden="1">
      <c r="A174" s="24"/>
      <c r="B174" s="263"/>
      <c r="C174" s="264" t="s">
        <v>53</v>
      </c>
      <c r="D174" s="114" t="s">
        <v>97</v>
      </c>
      <c r="E174" s="115"/>
      <c r="F174" s="64"/>
      <c r="G174" s="65"/>
      <c r="H174" s="228"/>
      <c r="I174" s="97">
        <f t="shared" si="5"/>
        <v>0</v>
      </c>
      <c r="J174" s="70"/>
      <c r="K174" s="183"/>
    </row>
    <row r="175" spans="1:11" ht="19.5" customHeight="1" hidden="1">
      <c r="A175" s="24"/>
      <c r="B175" s="263"/>
      <c r="C175" s="264" t="s">
        <v>89</v>
      </c>
      <c r="D175" s="114" t="s">
        <v>94</v>
      </c>
      <c r="E175" s="115"/>
      <c r="F175" s="64"/>
      <c r="G175" s="65"/>
      <c r="H175" s="228"/>
      <c r="I175" s="97">
        <f>IF(ISERROR(H175*1),"Text in RATE",IF(H175&lt;0,"Negative RATE",IF(ISERROR(F175*1),ROUND(H175,2),ROUND(ROUND(H175,2)*F175,2))))</f>
        <v>0</v>
      </c>
      <c r="J175" s="70"/>
      <c r="K175" s="183"/>
    </row>
    <row r="176" spans="1:11" ht="19.5" customHeight="1" hidden="1">
      <c r="A176" s="24"/>
      <c r="B176" s="152" t="s">
        <v>32</v>
      </c>
      <c r="C176" s="77">
        <f ca="1">C$166+COUNTIF(INDIRECT("B"&amp;ROW($C$166)&amp;":B"&amp;ROW($C176)-1,TRUE),B176)/100</f>
        <v>1.03</v>
      </c>
      <c r="D176" s="114" t="s">
        <v>99</v>
      </c>
      <c r="E176" s="115"/>
      <c r="F176" s="64"/>
      <c r="G176" s="65"/>
      <c r="H176" s="228"/>
      <c r="I176" s="96">
        <f>IF(ISERROR(H176*1),"Text in RATE",IF(H176&lt;0,"Negative RATE",IF(ISERROR(F176*1),ROUND(H176,2),ROUND(ROUND(H176,2)*F176,2))))</f>
        <v>0</v>
      </c>
      <c r="J176" s="70"/>
      <c r="K176" s="183"/>
    </row>
    <row r="177" spans="1:11" ht="19.5" customHeight="1" hidden="1">
      <c r="A177" s="24"/>
      <c r="B177" s="152" t="s">
        <v>32</v>
      </c>
      <c r="C177" s="77">
        <f ca="1">C$166+COUNTIF(INDIRECT("B"&amp;ROW($C$166)&amp;":B"&amp;ROW($C177)-1,TRUE),B177)/100</f>
        <v>1.04</v>
      </c>
      <c r="D177" s="114" t="s">
        <v>100</v>
      </c>
      <c r="E177" s="115"/>
      <c r="F177" s="64"/>
      <c r="G177" s="65"/>
      <c r="H177" s="228"/>
      <c r="I177" s="96">
        <f aca="true" t="shared" si="6" ref="I177:I199">IF(ISERROR(H177*1),"Text in RATE",IF(H177&lt;0,"Negative RATE",IF(ISERROR(F177*1),ROUND(H177,2),ROUND(ROUND(H177,2)*F177,2))))</f>
        <v>0</v>
      </c>
      <c r="J177" s="70"/>
      <c r="K177" s="183"/>
    </row>
    <row r="178" spans="1:11" ht="19.5" customHeight="1" hidden="1">
      <c r="A178" s="24"/>
      <c r="B178" s="152" t="s">
        <v>32</v>
      </c>
      <c r="C178" s="77">
        <f ca="1">C$166+COUNTIF(INDIRECT("B"&amp;ROW($C$166)&amp;":B"&amp;ROW($C178)-1,TRUE),B178)/100</f>
        <v>1.05</v>
      </c>
      <c r="D178" s="114" t="s">
        <v>107</v>
      </c>
      <c r="E178" s="115"/>
      <c r="F178" s="64"/>
      <c r="G178" s="69"/>
      <c r="H178" s="236"/>
      <c r="I178" s="98"/>
      <c r="J178" s="70"/>
      <c r="K178" s="183"/>
    </row>
    <row r="179" spans="1:11" ht="19.5" customHeight="1" hidden="1">
      <c r="A179" s="24"/>
      <c r="B179" s="263"/>
      <c r="C179" s="264" t="s">
        <v>12</v>
      </c>
      <c r="D179" s="114" t="s">
        <v>101</v>
      </c>
      <c r="E179" s="115"/>
      <c r="F179" s="64"/>
      <c r="G179" s="65"/>
      <c r="H179" s="228"/>
      <c r="I179" s="96">
        <f t="shared" si="6"/>
        <v>0</v>
      </c>
      <c r="J179" s="70"/>
      <c r="K179" s="183"/>
    </row>
    <row r="180" spans="1:11" ht="19.5" customHeight="1" hidden="1">
      <c r="A180" s="24"/>
      <c r="B180" s="263"/>
      <c r="C180" s="264" t="s">
        <v>13</v>
      </c>
      <c r="D180" s="114" t="s">
        <v>102</v>
      </c>
      <c r="E180" s="115"/>
      <c r="F180" s="64"/>
      <c r="G180" s="65"/>
      <c r="H180" s="228"/>
      <c r="I180" s="96">
        <f t="shared" si="6"/>
        <v>0</v>
      </c>
      <c r="J180" s="70"/>
      <c r="K180" s="183"/>
    </row>
    <row r="181" spans="1:11" ht="19.5" customHeight="1" hidden="1">
      <c r="A181" s="24"/>
      <c r="B181" s="263"/>
      <c r="C181" s="264" t="s">
        <v>14</v>
      </c>
      <c r="D181" s="114" t="s">
        <v>103</v>
      </c>
      <c r="E181" s="115"/>
      <c r="F181" s="64"/>
      <c r="G181" s="65"/>
      <c r="H181" s="228"/>
      <c r="I181" s="96">
        <f t="shared" si="6"/>
        <v>0</v>
      </c>
      <c r="J181" s="70"/>
      <c r="K181" s="183"/>
    </row>
    <row r="182" spans="1:11" ht="19.5" customHeight="1" hidden="1">
      <c r="A182" s="24"/>
      <c r="B182" s="263"/>
      <c r="C182" s="264" t="s">
        <v>45</v>
      </c>
      <c r="D182" s="114" t="s">
        <v>104</v>
      </c>
      <c r="E182" s="115"/>
      <c r="F182" s="64"/>
      <c r="G182" s="65"/>
      <c r="H182" s="228"/>
      <c r="I182" s="96">
        <f t="shared" si="6"/>
        <v>0</v>
      </c>
      <c r="J182" s="70"/>
      <c r="K182" s="183"/>
    </row>
    <row r="183" spans="1:11" ht="19.5" customHeight="1" hidden="1">
      <c r="A183" s="24"/>
      <c r="B183" s="263"/>
      <c r="C183" s="264" t="s">
        <v>51</v>
      </c>
      <c r="D183" s="114" t="s">
        <v>105</v>
      </c>
      <c r="E183" s="115"/>
      <c r="F183" s="64"/>
      <c r="G183" s="65"/>
      <c r="H183" s="228"/>
      <c r="I183" s="96">
        <f t="shared" si="6"/>
        <v>0</v>
      </c>
      <c r="J183" s="70"/>
      <c r="K183" s="183"/>
    </row>
    <row r="184" spans="1:11" ht="19.5" customHeight="1" hidden="1">
      <c r="A184" s="24"/>
      <c r="B184" s="263"/>
      <c r="C184" s="264" t="s">
        <v>53</v>
      </c>
      <c r="D184" s="114" t="s">
        <v>106</v>
      </c>
      <c r="E184" s="115"/>
      <c r="F184" s="64"/>
      <c r="G184" s="65"/>
      <c r="H184" s="228"/>
      <c r="I184" s="96">
        <f t="shared" si="6"/>
        <v>0</v>
      </c>
      <c r="J184" s="70"/>
      <c r="K184" s="183"/>
    </row>
    <row r="185" spans="1:11" ht="19.5" customHeight="1" hidden="1">
      <c r="A185" s="24"/>
      <c r="B185" s="263"/>
      <c r="C185" s="264" t="s">
        <v>89</v>
      </c>
      <c r="D185" s="114" t="s">
        <v>108</v>
      </c>
      <c r="E185" s="115"/>
      <c r="F185" s="64"/>
      <c r="G185" s="65"/>
      <c r="H185" s="228"/>
      <c r="I185" s="96">
        <f t="shared" si="6"/>
        <v>0</v>
      </c>
      <c r="J185" s="70"/>
      <c r="K185" s="183"/>
    </row>
    <row r="186" spans="1:11" ht="19.5" customHeight="1" hidden="1">
      <c r="A186" s="24"/>
      <c r="B186" s="152" t="s">
        <v>32</v>
      </c>
      <c r="C186" s="77">
        <f ca="1">C$166+COUNTIF(INDIRECT("B"&amp;ROW($C$166)&amp;":B"&amp;ROW($C186)-1,TRUE),B186)/100</f>
        <v>1.06</v>
      </c>
      <c r="D186" s="114" t="s">
        <v>109</v>
      </c>
      <c r="E186" s="115"/>
      <c r="F186" s="64"/>
      <c r="G186" s="65"/>
      <c r="H186" s="228"/>
      <c r="I186" s="96"/>
      <c r="J186" s="70"/>
      <c r="K186" s="183"/>
    </row>
    <row r="187" spans="1:11" ht="19.5" customHeight="1" hidden="1">
      <c r="A187" s="24"/>
      <c r="B187" s="263"/>
      <c r="C187" s="264" t="s">
        <v>12</v>
      </c>
      <c r="D187" s="114" t="s">
        <v>110</v>
      </c>
      <c r="E187" s="115"/>
      <c r="F187" s="64"/>
      <c r="G187" s="65"/>
      <c r="H187" s="228"/>
      <c r="I187" s="96">
        <f t="shared" si="6"/>
        <v>0</v>
      </c>
      <c r="J187" s="70"/>
      <c r="K187" s="183"/>
    </row>
    <row r="188" spans="1:11" ht="19.5" customHeight="1" hidden="1">
      <c r="A188" s="24"/>
      <c r="B188" s="263"/>
      <c r="C188" s="264" t="s">
        <v>13</v>
      </c>
      <c r="D188" s="114" t="s">
        <v>111</v>
      </c>
      <c r="E188" s="115"/>
      <c r="F188" s="64"/>
      <c r="G188" s="65"/>
      <c r="H188" s="228"/>
      <c r="I188" s="96">
        <f t="shared" si="6"/>
        <v>0</v>
      </c>
      <c r="J188" s="70"/>
      <c r="K188" s="183"/>
    </row>
    <row r="189" spans="1:11" ht="19.5" customHeight="1" hidden="1">
      <c r="A189" s="24"/>
      <c r="B189" s="263"/>
      <c r="C189" s="264" t="s">
        <v>14</v>
      </c>
      <c r="D189" s="114" t="s">
        <v>112</v>
      </c>
      <c r="E189" s="115"/>
      <c r="F189" s="64"/>
      <c r="G189" s="65"/>
      <c r="H189" s="228"/>
      <c r="I189" s="96">
        <f t="shared" si="6"/>
        <v>0</v>
      </c>
      <c r="J189" s="70"/>
      <c r="K189" s="183"/>
    </row>
    <row r="190" spans="1:11" ht="19.5" customHeight="1" hidden="1">
      <c r="A190" s="24"/>
      <c r="B190" s="153" t="s">
        <v>32</v>
      </c>
      <c r="C190" s="110">
        <f ca="1">C$166+COUNTIF(INDIRECT("B"&amp;ROW($C$166)&amp;":B"&amp;ROW($C190)-1,TRUE),B190)/100</f>
        <v>1.07</v>
      </c>
      <c r="D190" s="114" t="s">
        <v>113</v>
      </c>
      <c r="E190" s="115"/>
      <c r="F190" s="64"/>
      <c r="G190" s="65"/>
      <c r="H190" s="228"/>
      <c r="I190" s="96"/>
      <c r="J190" s="70"/>
      <c r="K190" s="183"/>
    </row>
    <row r="191" spans="1:11" ht="19.5" customHeight="1" hidden="1">
      <c r="A191" s="24"/>
      <c r="B191" s="153" t="s">
        <v>32</v>
      </c>
      <c r="C191" s="110">
        <f ca="1">C$166+COUNTIF(INDIRECT("B"&amp;ROW($C$166)&amp;":B"&amp;ROW($C191)-1,TRUE),B191)/100</f>
        <v>1.08</v>
      </c>
      <c r="D191" s="116" t="s">
        <v>114</v>
      </c>
      <c r="E191" s="115"/>
      <c r="F191" s="64"/>
      <c r="G191" s="65"/>
      <c r="H191" s="228"/>
      <c r="I191" s="96">
        <f t="shared" si="6"/>
        <v>0</v>
      </c>
      <c r="J191" s="70"/>
      <c r="K191" s="183"/>
    </row>
    <row r="192" spans="1:11" ht="19.5" customHeight="1" hidden="1">
      <c r="A192" s="24"/>
      <c r="B192" s="152" t="s">
        <v>32</v>
      </c>
      <c r="C192" s="77">
        <f ca="1">C$166+COUNTIF(INDIRECT("B"&amp;ROW($C$166)&amp;":B"&amp;ROW($C192)-1,TRUE),B192)/100</f>
        <v>1.09</v>
      </c>
      <c r="D192" s="114" t="s">
        <v>115</v>
      </c>
      <c r="E192" s="115"/>
      <c r="F192" s="64"/>
      <c r="G192" s="69"/>
      <c r="H192" s="236"/>
      <c r="I192" s="98"/>
      <c r="J192" s="70"/>
      <c r="K192" s="183"/>
    </row>
    <row r="193" spans="1:11" ht="19.5" customHeight="1" hidden="1">
      <c r="A193" s="24"/>
      <c r="B193" s="263"/>
      <c r="C193" s="264" t="s">
        <v>12</v>
      </c>
      <c r="D193" s="114" t="s">
        <v>116</v>
      </c>
      <c r="E193" s="115"/>
      <c r="F193" s="64"/>
      <c r="G193" s="65"/>
      <c r="H193" s="228"/>
      <c r="I193" s="96">
        <f t="shared" si="6"/>
        <v>0</v>
      </c>
      <c r="J193" s="70"/>
      <c r="K193" s="183"/>
    </row>
    <row r="194" spans="1:11" ht="19.5" customHeight="1" hidden="1">
      <c r="A194" s="24"/>
      <c r="B194" s="263"/>
      <c r="C194" s="264" t="s">
        <v>13</v>
      </c>
      <c r="D194" s="114" t="s">
        <v>117</v>
      </c>
      <c r="E194" s="115"/>
      <c r="F194" s="64"/>
      <c r="G194" s="65"/>
      <c r="H194" s="228"/>
      <c r="I194" s="96">
        <f t="shared" si="6"/>
        <v>0</v>
      </c>
      <c r="J194" s="70"/>
      <c r="K194" s="183"/>
    </row>
    <row r="195" spans="1:11" ht="19.5" customHeight="1" hidden="1">
      <c r="A195" s="24"/>
      <c r="B195" s="152" t="s">
        <v>32</v>
      </c>
      <c r="C195" s="77">
        <f aca="true" ca="1" t="shared" si="7" ref="C195:C200">C$166+COUNTIF(INDIRECT("B"&amp;ROW($C$166)&amp;":B"&amp;ROW($C195)-1,TRUE),B195)/100</f>
        <v>1.1</v>
      </c>
      <c r="D195" s="114" t="s">
        <v>118</v>
      </c>
      <c r="E195" s="115"/>
      <c r="F195" s="64"/>
      <c r="G195" s="65"/>
      <c r="H195" s="228"/>
      <c r="I195" s="96">
        <f t="shared" si="6"/>
        <v>0</v>
      </c>
      <c r="J195" s="70"/>
      <c r="K195" s="183"/>
    </row>
    <row r="196" spans="1:11" ht="19.5" customHeight="1" hidden="1">
      <c r="A196" s="24"/>
      <c r="B196" s="152" t="s">
        <v>32</v>
      </c>
      <c r="C196" s="77">
        <f ca="1" t="shared" si="7"/>
        <v>1.11</v>
      </c>
      <c r="D196" s="114" t="s">
        <v>119</v>
      </c>
      <c r="E196" s="115"/>
      <c r="F196" s="64"/>
      <c r="G196" s="65"/>
      <c r="H196" s="228"/>
      <c r="I196" s="96">
        <f t="shared" si="6"/>
        <v>0</v>
      </c>
      <c r="J196" s="70"/>
      <c r="K196" s="183"/>
    </row>
    <row r="197" spans="1:11" ht="19.5" customHeight="1" hidden="1">
      <c r="A197" s="24"/>
      <c r="B197" s="152" t="s">
        <v>32</v>
      </c>
      <c r="C197" s="77">
        <f ca="1" t="shared" si="7"/>
        <v>1.12</v>
      </c>
      <c r="D197" s="114" t="s">
        <v>120</v>
      </c>
      <c r="E197" s="115"/>
      <c r="F197" s="64"/>
      <c r="G197" s="65"/>
      <c r="H197" s="228"/>
      <c r="I197" s="96">
        <f t="shared" si="6"/>
        <v>0</v>
      </c>
      <c r="J197" s="70"/>
      <c r="K197" s="183"/>
    </row>
    <row r="198" spans="1:11" ht="19.5" customHeight="1" hidden="1">
      <c r="A198" s="24"/>
      <c r="B198" s="152" t="s">
        <v>32</v>
      </c>
      <c r="C198" s="77">
        <f ca="1" t="shared" si="7"/>
        <v>1.13</v>
      </c>
      <c r="D198" s="114" t="s">
        <v>121</v>
      </c>
      <c r="E198" s="115"/>
      <c r="F198" s="64"/>
      <c r="G198" s="65"/>
      <c r="H198" s="228"/>
      <c r="I198" s="96">
        <f t="shared" si="6"/>
        <v>0</v>
      </c>
      <c r="J198" s="70"/>
      <c r="K198" s="183"/>
    </row>
    <row r="199" spans="1:11" ht="19.5" customHeight="1" hidden="1">
      <c r="A199" s="24"/>
      <c r="B199" s="152" t="s">
        <v>32</v>
      </c>
      <c r="C199" s="77">
        <f ca="1" t="shared" si="7"/>
        <v>1.1400000000000001</v>
      </c>
      <c r="D199" s="114" t="s">
        <v>122</v>
      </c>
      <c r="E199" s="115"/>
      <c r="F199" s="64"/>
      <c r="G199" s="65"/>
      <c r="H199" s="228"/>
      <c r="I199" s="96">
        <f t="shared" si="6"/>
        <v>0</v>
      </c>
      <c r="J199" s="70"/>
      <c r="K199" s="183"/>
    </row>
    <row r="200" spans="1:11" ht="19.5" customHeight="1" hidden="1" thickBot="1">
      <c r="A200" s="24"/>
      <c r="B200" s="152" t="s">
        <v>32</v>
      </c>
      <c r="C200" s="77">
        <f ca="1" t="shared" si="7"/>
        <v>1.15</v>
      </c>
      <c r="D200" s="114" t="s">
        <v>123</v>
      </c>
      <c r="E200" s="115"/>
      <c r="F200" s="64"/>
      <c r="G200" s="65"/>
      <c r="H200" s="228"/>
      <c r="I200" s="96">
        <f>IF(ISERROR(H200*1),"Text in RATE",IF(H200&lt;0,"Negative RATE",IF(ISERROR(F200*1),ROUND(H200,2),ROUND(ROUND(H200,2)*F200,2))))</f>
        <v>0</v>
      </c>
      <c r="J200" s="70"/>
      <c r="K200" s="183"/>
    </row>
    <row r="201" spans="1:11" ht="19.5" customHeight="1" hidden="1" thickBot="1" thickTop="1">
      <c r="A201" s="24"/>
      <c r="B201" s="151"/>
      <c r="C201" s="25"/>
      <c r="D201" s="25"/>
      <c r="E201" s="39" t="s">
        <v>15</v>
      </c>
      <c r="F201" s="52"/>
      <c r="G201" s="36"/>
      <c r="H201" s="86"/>
      <c r="I201" s="86"/>
      <c r="J201" s="40">
        <f>SUM(I166:I200)</f>
        <v>0</v>
      </c>
      <c r="K201" s="199"/>
    </row>
    <row r="202" spans="1:11" ht="19.5" customHeight="1" hidden="1" thickBot="1">
      <c r="A202" s="24"/>
      <c r="B202" s="154" t="s">
        <v>126</v>
      </c>
      <c r="C202" s="9"/>
      <c r="D202" s="10"/>
      <c r="E202" s="11"/>
      <c r="F202" s="12"/>
      <c r="G202" s="13"/>
      <c r="H202" s="261"/>
      <c r="I202" s="99"/>
      <c r="J202" s="14"/>
      <c r="K202" s="198"/>
    </row>
    <row r="203" spans="1:11" ht="19.5" customHeight="1" hidden="1">
      <c r="A203" s="24"/>
      <c r="B203" s="150" t="s">
        <v>127</v>
      </c>
      <c r="C203" s="56">
        <v>1</v>
      </c>
      <c r="D203" s="56" t="s">
        <v>128</v>
      </c>
      <c r="E203" s="56"/>
      <c r="F203" s="33"/>
      <c r="G203" s="33"/>
      <c r="H203" s="84"/>
      <c r="I203" s="84"/>
      <c r="J203" s="33"/>
      <c r="K203" s="197"/>
    </row>
    <row r="204" spans="1:11" ht="19.5" customHeight="1" hidden="1">
      <c r="A204" s="24"/>
      <c r="B204" s="148" t="s">
        <v>127</v>
      </c>
      <c r="C204" s="103">
        <f ca="1">C$203+COUNTIF(INDIRECT("B"&amp;ROW($C$203)&amp;":B"&amp;ROW($C204)-1,TRUE),B204)/100</f>
        <v>1.01</v>
      </c>
      <c r="D204" s="117" t="s">
        <v>129</v>
      </c>
      <c r="E204" s="118"/>
      <c r="F204" s="332"/>
      <c r="G204" s="344"/>
      <c r="H204" s="344"/>
      <c r="I204" s="345"/>
      <c r="J204" s="70"/>
      <c r="K204" s="183"/>
    </row>
    <row r="205" spans="1:11" ht="46.5" customHeight="1" hidden="1">
      <c r="A205" s="24"/>
      <c r="B205" s="187"/>
      <c r="C205" s="109"/>
      <c r="D205" s="342" t="s">
        <v>130</v>
      </c>
      <c r="E205" s="343"/>
      <c r="F205" s="333"/>
      <c r="G205" s="346"/>
      <c r="H205" s="346"/>
      <c r="I205" s="347"/>
      <c r="J205" s="70"/>
      <c r="K205" s="183"/>
    </row>
    <row r="206" spans="1:11" ht="19.5" customHeight="1" hidden="1">
      <c r="A206" s="24"/>
      <c r="B206" s="187"/>
      <c r="C206" s="255" t="s">
        <v>12</v>
      </c>
      <c r="D206" s="104" t="s">
        <v>131</v>
      </c>
      <c r="E206" s="105"/>
      <c r="F206" s="78"/>
      <c r="G206" s="79"/>
      <c r="H206" s="228"/>
      <c r="I206" s="97">
        <f>IF(ISERROR(H206*1),"Text in RATE",IF(H206&lt;0,"Negative RATE",IF(ISERROR(F206*1),ROUND(H206,2),ROUND(ROUND(H206,2)*F206,2))))</f>
        <v>0</v>
      </c>
      <c r="J206" s="70"/>
      <c r="K206" s="183"/>
    </row>
    <row r="207" spans="1:11" ht="19.5" customHeight="1" hidden="1" thickBot="1">
      <c r="A207" s="24"/>
      <c r="B207" s="152"/>
      <c r="C207" s="110"/>
      <c r="D207" s="111"/>
      <c r="E207" s="115"/>
      <c r="F207" s="78"/>
      <c r="G207" s="79"/>
      <c r="H207" s="228"/>
      <c r="I207" s="97">
        <f>IF(ISERROR(H207*1),"Text in RATE",IF(H207&lt;0,"Negative RATE",IF(ISERROR(F207*1),ROUND(H207,2),ROUND(ROUND(H207,2)*F207,2))))</f>
        <v>0</v>
      </c>
      <c r="J207" s="70"/>
      <c r="K207" s="183"/>
    </row>
    <row r="208" spans="1:11" ht="19.5" customHeight="1" hidden="1" thickBot="1" thickTop="1">
      <c r="A208" s="24"/>
      <c r="B208" s="151"/>
      <c r="C208" s="25"/>
      <c r="D208" s="25"/>
      <c r="E208" s="39" t="s">
        <v>15</v>
      </c>
      <c r="F208" s="52"/>
      <c r="G208" s="36"/>
      <c r="H208" s="86"/>
      <c r="I208" s="86"/>
      <c r="J208" s="40">
        <f>SUM(I204:I207)</f>
        <v>0</v>
      </c>
      <c r="K208" s="199"/>
    </row>
    <row r="209" spans="1:11" ht="19.5" customHeight="1" thickBot="1">
      <c r="A209" s="24"/>
      <c r="B209" s="154" t="s">
        <v>133</v>
      </c>
      <c r="C209" s="9"/>
      <c r="D209" s="10"/>
      <c r="E209" s="11"/>
      <c r="F209" s="12"/>
      <c r="G209" s="13"/>
      <c r="H209" s="261"/>
      <c r="I209" s="99"/>
      <c r="J209" s="14"/>
      <c r="K209" s="198"/>
    </row>
    <row r="210" spans="1:11" ht="19.5" customHeight="1">
      <c r="A210" s="24"/>
      <c r="B210" s="150" t="s">
        <v>134</v>
      </c>
      <c r="C210" s="56">
        <v>1</v>
      </c>
      <c r="D210" s="56" t="s">
        <v>133</v>
      </c>
      <c r="E210" s="56"/>
      <c r="F210" s="33"/>
      <c r="G210" s="33"/>
      <c r="H210" s="84"/>
      <c r="I210" s="84"/>
      <c r="J210" s="33"/>
      <c r="K210" s="197"/>
    </row>
    <row r="211" spans="1:11" ht="19.5" customHeight="1">
      <c r="A211" s="24"/>
      <c r="B211" s="148" t="s">
        <v>134</v>
      </c>
      <c r="C211" s="103">
        <f ca="1">C$203+COUNTIF(INDIRECT("B"&amp;ROW($C$203)&amp;":B"&amp;ROW($C211)-1,TRUE),B211)/100</f>
        <v>1.01</v>
      </c>
      <c r="D211" s="106" t="s">
        <v>194</v>
      </c>
      <c r="E211" s="105"/>
      <c r="F211" s="64"/>
      <c r="G211" s="69"/>
      <c r="H211" s="236"/>
      <c r="I211" s="98"/>
      <c r="J211" s="70"/>
      <c r="K211" s="195"/>
    </row>
    <row r="212" spans="1:11" ht="19.5" customHeight="1">
      <c r="A212" s="24"/>
      <c r="B212" s="187"/>
      <c r="C212" s="255" t="s">
        <v>12</v>
      </c>
      <c r="D212" s="106" t="s">
        <v>292</v>
      </c>
      <c r="E212" s="105"/>
      <c r="F212" s="64">
        <v>22720</v>
      </c>
      <c r="G212" s="79" t="s">
        <v>67</v>
      </c>
      <c r="H212" s="228"/>
      <c r="I212" s="97">
        <f>IF(ISERROR(H212*1),"Text in RATE",IF(H212&lt;0,"Negative RATE",IF(ISERROR(F212*1),ROUND(H212,2),ROUND(ROUND(H212,2)*F212,2))))</f>
        <v>0</v>
      </c>
      <c r="J212" s="70"/>
      <c r="K212" s="183" t="s">
        <v>280</v>
      </c>
    </row>
    <row r="213" spans="1:11" ht="19.5" customHeight="1">
      <c r="A213" s="24"/>
      <c r="B213" s="187"/>
      <c r="C213" s="255" t="s">
        <v>13</v>
      </c>
      <c r="D213" s="106" t="s">
        <v>293</v>
      </c>
      <c r="E213" s="105"/>
      <c r="F213" s="64">
        <v>48595</v>
      </c>
      <c r="G213" s="79" t="s">
        <v>67</v>
      </c>
      <c r="H213" s="228"/>
      <c r="I213" s="97">
        <f>IF(ISERROR(H213*1),"Text in RATE",IF(H213&lt;0,"Negative RATE",IF(ISERROR(F213*1),ROUND(H213,2),ROUND(ROUND(H213,2)*F213,2))))</f>
        <v>0</v>
      </c>
      <c r="J213" s="70"/>
      <c r="K213" s="183" t="s">
        <v>280</v>
      </c>
    </row>
    <row r="214" spans="1:11" ht="19.5" customHeight="1">
      <c r="A214" s="24"/>
      <c r="B214" s="202"/>
      <c r="C214" s="266" t="s">
        <v>14</v>
      </c>
      <c r="D214" s="106" t="s">
        <v>294</v>
      </c>
      <c r="E214" s="105"/>
      <c r="F214" s="64">
        <v>2730</v>
      </c>
      <c r="G214" s="79" t="s">
        <v>67</v>
      </c>
      <c r="H214" s="228"/>
      <c r="I214" s="97">
        <f>IF(ISERROR(H214*1),"Text in RATE",IF(H214&lt;0,"Negative RATE",IF(ISERROR(F214*1),ROUND(H214,2),ROUND(ROUND(H214,2)*F214,2))))</f>
        <v>0</v>
      </c>
      <c r="J214" s="70"/>
      <c r="K214" s="183" t="s">
        <v>280</v>
      </c>
    </row>
    <row r="215" spans="1:11" ht="19.5" customHeight="1">
      <c r="A215" s="24"/>
      <c r="B215" s="148" t="s">
        <v>134</v>
      </c>
      <c r="C215" s="108">
        <f ca="1">C$203+COUNTIF(INDIRECT("B"&amp;ROW($C$203)&amp;":B"&amp;ROW($C215)-1,TRUE),B215)/100</f>
        <v>1.02</v>
      </c>
      <c r="D215" s="322" t="s">
        <v>217</v>
      </c>
      <c r="E215" s="323"/>
      <c r="F215" s="64">
        <v>1978</v>
      </c>
      <c r="G215" s="79" t="s">
        <v>67</v>
      </c>
      <c r="H215" s="228"/>
      <c r="I215" s="97">
        <f>IF(ISERROR(H215*1),"Text in RATE",IF(H215&lt;0,"Negative RATE",IF(ISERROR(F215*1),ROUND(H215,2),ROUND(ROUND(H215,2)*F215,2))))</f>
        <v>0</v>
      </c>
      <c r="J215" s="70"/>
      <c r="K215" s="183" t="s">
        <v>281</v>
      </c>
    </row>
    <row r="216" spans="1:11" ht="19.5" customHeight="1" thickBot="1">
      <c r="A216" s="24"/>
      <c r="B216" s="148" t="s">
        <v>134</v>
      </c>
      <c r="C216" s="108">
        <f ca="1">C$203+COUNTIF(INDIRECT("B"&amp;ROW($C$203)&amp;":B"&amp;ROW($C216)-1,TRUE),B216)/100</f>
        <v>1.03</v>
      </c>
      <c r="D216" s="106" t="s">
        <v>218</v>
      </c>
      <c r="E216" s="105"/>
      <c r="F216" s="73"/>
      <c r="G216" s="69"/>
      <c r="H216" s="85"/>
      <c r="I216" s="130" t="s">
        <v>284</v>
      </c>
      <c r="J216" s="70"/>
      <c r="K216" s="183" t="s">
        <v>282</v>
      </c>
    </row>
    <row r="217" spans="1:11" ht="19.5" customHeight="1" thickBot="1" thickTop="1">
      <c r="A217" s="24"/>
      <c r="B217" s="151"/>
      <c r="C217" s="25"/>
      <c r="D217" s="25"/>
      <c r="E217" s="39" t="s">
        <v>15</v>
      </c>
      <c r="F217" s="52"/>
      <c r="G217" s="36"/>
      <c r="H217" s="86"/>
      <c r="I217" s="86"/>
      <c r="J217" s="40">
        <f>SUM(I211:I216)</f>
        <v>0</v>
      </c>
      <c r="K217" s="199"/>
    </row>
    <row r="218" spans="1:11" ht="19.5" customHeight="1" thickBot="1">
      <c r="A218" s="24"/>
      <c r="B218" s="147"/>
      <c r="C218" s="141"/>
      <c r="D218" s="141"/>
      <c r="E218" s="142"/>
      <c r="F218" s="143"/>
      <c r="G218" s="141"/>
      <c r="H218" s="144"/>
      <c r="I218" s="144"/>
      <c r="J218" s="145"/>
      <c r="K218" s="200"/>
    </row>
    <row r="219" spans="2:10" ht="30" customHeight="1" thickBot="1">
      <c r="B219" s="158" t="s">
        <v>78</v>
      </c>
      <c r="C219" s="267"/>
      <c r="D219" s="268"/>
      <c r="E219" s="57"/>
      <c r="F219" s="57"/>
      <c r="G219" s="57"/>
      <c r="H219" s="87"/>
      <c r="I219" s="87"/>
      <c r="J219" s="58">
        <f>SUM(J27:J217)</f>
        <v>800000</v>
      </c>
    </row>
    <row r="220" ht="30" customHeight="1" thickBot="1">
      <c r="B220" s="146"/>
    </row>
    <row r="221" spans="2:10" ht="30" customHeight="1" thickBot="1">
      <c r="B221" s="269" t="s">
        <v>79</v>
      </c>
      <c r="C221" s="270"/>
      <c r="D221" s="271"/>
      <c r="E221" s="59"/>
      <c r="F221" s="60"/>
      <c r="G221" s="272"/>
      <c r="H221" s="273" t="s">
        <v>80</v>
      </c>
      <c r="I221" s="101"/>
      <c r="J221" s="61"/>
    </row>
    <row r="222" spans="2:10" ht="30" customHeight="1" thickBot="1">
      <c r="B222" s="274"/>
      <c r="C222" s="275"/>
      <c r="D222" s="276"/>
      <c r="E222" s="276"/>
      <c r="F222" s="276"/>
      <c r="G222" s="276"/>
      <c r="H222" s="277"/>
      <c r="I222" s="277"/>
      <c r="J222" s="276"/>
    </row>
    <row r="223" spans="2:10" ht="30" customHeight="1">
      <c r="B223" s="278" t="s">
        <v>81</v>
      </c>
      <c r="C223" s="279"/>
      <c r="D223" s="37"/>
      <c r="E223" s="62"/>
      <c r="F223" s="62"/>
      <c r="G223" s="62"/>
      <c r="H223" s="89"/>
      <c r="I223" s="89"/>
      <c r="J223" s="63"/>
    </row>
    <row r="224" spans="2:10" ht="30" customHeight="1" thickBot="1">
      <c r="B224" s="159"/>
      <c r="C224" s="6"/>
      <c r="D224" s="4"/>
      <c r="E224" s="311" t="s">
        <v>6</v>
      </c>
      <c r="F224" s="311"/>
      <c r="G224" s="311"/>
      <c r="H224" s="311"/>
      <c r="I224" s="311"/>
      <c r="J224" s="312"/>
    </row>
    <row r="225" spans="2:10" ht="30" customHeight="1">
      <c r="B225" s="307"/>
      <c r="C225" s="307"/>
      <c r="D225" s="307"/>
      <c r="E225" s="307"/>
      <c r="F225" s="307"/>
      <c r="G225" s="307"/>
      <c r="H225" s="307"/>
      <c r="I225" s="307"/>
      <c r="J225" s="307"/>
    </row>
    <row r="226" spans="2:10" ht="12.75">
      <c r="B226" s="3"/>
      <c r="C226" s="2"/>
      <c r="D226" s="3"/>
      <c r="E226" s="3"/>
      <c r="F226" s="3"/>
      <c r="G226" s="3"/>
      <c r="H226" s="90"/>
      <c r="I226" s="90"/>
      <c r="J226" s="3"/>
    </row>
  </sheetData>
  <sheetProtection password="EF2F" sheet="1"/>
  <protectedRanges>
    <protectedRange sqref="H158:H163" name="Range3"/>
    <protectedRange sqref="H212:H215 E221 I221 H223 E223" name="Range2"/>
    <protectedRange sqref="H28:H29 H37:H43 H51 H64 H67 H70:H72 H75:H81 H84:H87 H83 H92:H96 H100:H103 H105:H108 H111:H112 H114:H117 H121:H122 H124:H127 H129:H132 H134 H136 H138:H144 H146:H148 H151:H156" name="Range1"/>
  </protectedRanges>
  <mergeCells count="59">
    <mergeCell ref="J15:K15"/>
    <mergeCell ref="B2:K2"/>
    <mergeCell ref="J12:K12"/>
    <mergeCell ref="D205:E205"/>
    <mergeCell ref="F204:I205"/>
    <mergeCell ref="F82:I82"/>
    <mergeCell ref="D95:E95"/>
    <mergeCell ref="F91:I91"/>
    <mergeCell ref="B11:K11"/>
    <mergeCell ref="K23:K24"/>
    <mergeCell ref="E23:E24"/>
    <mergeCell ref="I21:K21"/>
    <mergeCell ref="F137:I137"/>
    <mergeCell ref="G23:G24"/>
    <mergeCell ref="D92:E92"/>
    <mergeCell ref="F92:F93"/>
    <mergeCell ref="K94:K95"/>
    <mergeCell ref="K92:K93"/>
    <mergeCell ref="G94:G95"/>
    <mergeCell ref="D215:E215"/>
    <mergeCell ref="F23:F24"/>
    <mergeCell ref="F150:I150"/>
    <mergeCell ref="D146:E146"/>
    <mergeCell ref="F135:I135"/>
    <mergeCell ref="F73:I73"/>
    <mergeCell ref="F74:I74"/>
    <mergeCell ref="I92:I93"/>
    <mergeCell ref="D94:E94"/>
    <mergeCell ref="F94:F95"/>
    <mergeCell ref="B225:J225"/>
    <mergeCell ref="D35:E35"/>
    <mergeCell ref="D93:E93"/>
    <mergeCell ref="D26:E26"/>
    <mergeCell ref="E224:J224"/>
    <mergeCell ref="F69:I69"/>
    <mergeCell ref="H94:H95"/>
    <mergeCell ref="I94:I95"/>
    <mergeCell ref="G92:G93"/>
    <mergeCell ref="H92:H93"/>
    <mergeCell ref="B3:K3"/>
    <mergeCell ref="J13:K13"/>
    <mergeCell ref="J17:K17"/>
    <mergeCell ref="J14:K14"/>
    <mergeCell ref="C6:K6"/>
    <mergeCell ref="C5:K5"/>
    <mergeCell ref="B8:K8"/>
    <mergeCell ref="C7:K7"/>
    <mergeCell ref="B10:K10"/>
    <mergeCell ref="B9:K9"/>
    <mergeCell ref="B4:K4"/>
    <mergeCell ref="D96:E96"/>
    <mergeCell ref="D98:E98"/>
    <mergeCell ref="J18:K18"/>
    <mergeCell ref="B21:H21"/>
    <mergeCell ref="B20:J20"/>
    <mergeCell ref="J19:K19"/>
    <mergeCell ref="K97:K98"/>
    <mergeCell ref="D97:E97"/>
    <mergeCell ref="F97:I98"/>
  </mergeCells>
  <conditionalFormatting sqref="H38:H41 H51">
    <cfRule type="expression" priority="108" dxfId="0" stopIfTrue="1">
      <formula>ISBLANK($H38)</formula>
    </cfRule>
  </conditionalFormatting>
  <conditionalFormatting sqref="H37">
    <cfRule type="expression" priority="13" dxfId="0" stopIfTrue="1">
      <formula>ISBLANK($H37)</formula>
    </cfRule>
  </conditionalFormatting>
  <conditionalFormatting sqref="H31">
    <cfRule type="expression" priority="10" dxfId="0" stopIfTrue="1">
      <formula>ISBLANK($H31)</formula>
    </cfRule>
  </conditionalFormatting>
  <conditionalFormatting sqref="H32">
    <cfRule type="expression" priority="11" dxfId="0" stopIfTrue="1">
      <formula>ISBLANK($H32)</formula>
    </cfRule>
  </conditionalFormatting>
  <conditionalFormatting sqref="H28">
    <cfRule type="expression" priority="5" dxfId="0" stopIfTrue="1">
      <formula>ISBLANK($H28)</formula>
    </cfRule>
  </conditionalFormatting>
  <conditionalFormatting sqref="H29">
    <cfRule type="expression" priority="1" dxfId="0" stopIfTrue="1">
      <formula>ISBLANK($H29)</formula>
    </cfRule>
  </conditionalFormatting>
  <printOptions horizontalCentered="1"/>
  <pageMargins left="0.3937007874015748" right="0.3937007874015748" top="0.3937007874015748" bottom="0.5905511811023623" header="0.3937007874015748" footer="0.1968503937007874"/>
  <pageSetup firstPageNumber="0" useFirstPageNumber="1" fitToHeight="0" fitToWidth="1" horizontalDpi="600" verticalDpi="600" orientation="portrait" paperSize="8" scale="69" r:id="rId1"/>
  <headerFooter alignWithMargins="0">
    <oddFooter>&amp;CDARWIN REGION - RAPID CREEK - FLOOD MITIGATION - CONSTRUCTION&amp;R&amp;P  of  &amp;N</oddFooter>
  </headerFooter>
  <rowBreaks count="2" manualBreakCount="2">
    <brk id="88" min="1" max="10" man="1"/>
    <brk id="208"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o1b</dc:creator>
  <cp:keywords/>
  <dc:description/>
  <cp:lastModifiedBy>DeniseJ Taylor</cp:lastModifiedBy>
  <cp:lastPrinted>2017-03-08T00:55:15Z</cp:lastPrinted>
  <dcterms:created xsi:type="dcterms:W3CDTF">1996-10-14T23:33:28Z</dcterms:created>
  <dcterms:modified xsi:type="dcterms:W3CDTF">2017-03-08T00:56:05Z</dcterms:modified>
  <cp:category/>
  <cp:version/>
  <cp:contentType/>
  <cp:contentStatus/>
</cp:coreProperties>
</file>